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Смета по ФЕР 10 граф" sheetId="4" r:id="rId1"/>
    <sheet name="Source" sheetId="5" state="hidden" r:id="rId2"/>
    <sheet name="SourceObSm" sheetId="6" state="hidden" r:id="rId3"/>
    <sheet name="SmtRes" sheetId="7" state="hidden" r:id="rId4"/>
    <sheet name="EtalonRes" sheetId="8" state="hidden" r:id="rId5"/>
  </sheets>
  <definedNames>
    <definedName name="_xlnm.Print_Titles" localSheetId="0">'Смета по ФЕР 10 граф'!$31:$31</definedName>
    <definedName name="_xlnm.Print_Area" localSheetId="0">'Смета по ФЕР 10 граф'!$A$1:$J$102</definedName>
  </definedNames>
  <calcPr calcId="125725" fullCalcOnLoad="1" iterate="1"/>
</workbook>
</file>

<file path=xl/calcChain.xml><?xml version="1.0" encoding="utf-8"?>
<calcChain xmlns="http://schemas.openxmlformats.org/spreadsheetml/2006/main">
  <c r="A1" i="8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1" i="7"/>
  <c r="CX1"/>
  <c r="CY1"/>
  <c r="CZ1"/>
  <c r="DA1"/>
  <c r="A2"/>
  <c r="CX2"/>
  <c r="CY2"/>
  <c r="CZ2"/>
  <c r="DA2"/>
  <c r="A3"/>
  <c r="CX3"/>
  <c r="CY3"/>
  <c r="CZ3"/>
  <c r="DA3"/>
  <c r="A4"/>
  <c r="CX4"/>
  <c r="CY4"/>
  <c r="CZ4"/>
  <c r="DA4"/>
  <c r="A5"/>
  <c r="CX5"/>
  <c r="CY5"/>
  <c r="CZ5"/>
  <c r="DA5"/>
  <c r="A6"/>
  <c r="CX6"/>
  <c r="CY6"/>
  <c r="CZ6"/>
  <c r="DA6"/>
  <c r="A7"/>
  <c r="CX7"/>
  <c r="CY7"/>
  <c r="CZ7"/>
  <c r="DA7"/>
  <c r="A8"/>
  <c r="CX8"/>
  <c r="CY8"/>
  <c r="CZ8"/>
  <c r="DA8"/>
  <c r="A9"/>
  <c r="CX9"/>
  <c r="CY9"/>
  <c r="CZ9"/>
  <c r="DA9"/>
  <c r="A10"/>
  <c r="CX10"/>
  <c r="CY10"/>
  <c r="CZ10"/>
  <c r="DA10"/>
  <c r="A11"/>
  <c r="CX11"/>
  <c r="CY11"/>
  <c r="CZ11"/>
  <c r="DA11"/>
  <c r="A12"/>
  <c r="CX12"/>
  <c r="CY12"/>
  <c r="CZ12"/>
  <c r="DA12"/>
  <c r="A13"/>
  <c r="CX13"/>
  <c r="CY13"/>
  <c r="CZ13"/>
  <c r="DA13"/>
  <c r="A14"/>
  <c r="CX14"/>
  <c r="CY14"/>
  <c r="CZ14"/>
  <c r="DA14"/>
  <c r="A15"/>
  <c r="CX15"/>
  <c r="CY15"/>
  <c r="CZ15"/>
  <c r="DA15"/>
  <c r="A16"/>
  <c r="CX16"/>
  <c r="CY16"/>
  <c r="CZ16"/>
  <c r="DA16"/>
  <c r="A17"/>
  <c r="CX17"/>
  <c r="CY17"/>
  <c r="CZ17"/>
  <c r="DA17"/>
  <c r="A18"/>
  <c r="CX18"/>
  <c r="CY18"/>
  <c r="CZ18"/>
  <c r="DA18"/>
  <c r="A19"/>
  <c r="CX19"/>
  <c r="CY19"/>
  <c r="CZ19"/>
  <c r="DA19"/>
  <c r="A20"/>
  <c r="CX20"/>
  <c r="CY20"/>
  <c r="CZ20"/>
  <c r="DA20"/>
  <c r="A21"/>
  <c r="CX21"/>
  <c r="CY21"/>
  <c r="CZ21"/>
  <c r="DA21"/>
  <c r="A22"/>
  <c r="CX22"/>
  <c r="CY22"/>
  <c r="CZ22"/>
  <c r="DA22"/>
  <c r="A23"/>
  <c r="CX23"/>
  <c r="CY23"/>
  <c r="CZ23"/>
  <c r="DA23"/>
  <c r="A24"/>
  <c r="CX24"/>
  <c r="CY24"/>
  <c r="CZ24"/>
  <c r="DA24"/>
  <c r="A25"/>
  <c r="CX25"/>
  <c r="CY25"/>
  <c r="CZ25"/>
  <c r="DA25"/>
  <c r="A26"/>
  <c r="CX26"/>
  <c r="CY26"/>
  <c r="CZ26"/>
  <c r="DA26"/>
  <c r="A27"/>
  <c r="CX27"/>
  <c r="CY27"/>
  <c r="CZ27"/>
  <c r="DA27"/>
  <c r="A28"/>
  <c r="CX28"/>
  <c r="CY28"/>
  <c r="CZ28"/>
  <c r="DA28"/>
  <c r="A29"/>
  <c r="CX29"/>
  <c r="CY29"/>
  <c r="CZ29"/>
  <c r="DA29"/>
  <c r="A30"/>
  <c r="CX30"/>
  <c r="CY30"/>
  <c r="CZ30"/>
  <c r="DA30"/>
  <c r="A31"/>
  <c r="CX31"/>
  <c r="CY31"/>
  <c r="CZ31"/>
  <c r="DA31"/>
  <c r="A32"/>
  <c r="CX32"/>
  <c r="CY32"/>
  <c r="CZ32"/>
  <c r="DA32"/>
  <c r="A33"/>
  <c r="CX33"/>
  <c r="CY33"/>
  <c r="CZ33"/>
  <c r="DA33"/>
  <c r="A34"/>
  <c r="CX34"/>
  <c r="CY34"/>
  <c r="CZ34"/>
  <c r="DA34"/>
  <c r="A35"/>
  <c r="CX35"/>
  <c r="CY35"/>
  <c r="CZ35"/>
  <c r="DA35"/>
  <c r="A36"/>
  <c r="CX36"/>
  <c r="CY36"/>
  <c r="CZ36"/>
  <c r="DA36"/>
  <c r="A37"/>
  <c r="CX37"/>
  <c r="CY37"/>
  <c r="CZ37"/>
  <c r="DA37"/>
  <c r="A38"/>
  <c r="CX38"/>
  <c r="CY38"/>
  <c r="CZ38"/>
  <c r="DA38"/>
  <c r="A39"/>
  <c r="CX39"/>
  <c r="CY39"/>
  <c r="CZ39"/>
  <c r="DA39"/>
  <c r="A40"/>
  <c r="CX40"/>
  <c r="CY40"/>
  <c r="CZ40"/>
  <c r="DA40"/>
  <c r="A41"/>
  <c r="CX41"/>
  <c r="CY41"/>
  <c r="CZ41"/>
  <c r="DA41"/>
  <c r="A42"/>
  <c r="CX42"/>
  <c r="CY42"/>
  <c r="CZ42"/>
  <c r="DA42"/>
  <c r="A43"/>
  <c r="CX43"/>
  <c r="CY43"/>
  <c r="CZ43"/>
  <c r="DA43"/>
  <c r="A44"/>
  <c r="CX44"/>
  <c r="CY44"/>
  <c r="CZ44"/>
  <c r="DA44"/>
  <c r="A45"/>
  <c r="CX45"/>
  <c r="CY45"/>
  <c r="CZ45"/>
  <c r="DA45"/>
  <c r="A46"/>
  <c r="CX46"/>
  <c r="CY46"/>
  <c r="CZ46"/>
  <c r="DA46"/>
  <c r="A47"/>
  <c r="CX47"/>
  <c r="CY47"/>
  <c r="CZ47"/>
  <c r="DA47"/>
  <c r="A48"/>
  <c r="CX48"/>
  <c r="CY48"/>
  <c r="CZ48"/>
  <c r="DA48"/>
  <c r="A49"/>
  <c r="CX49"/>
  <c r="CY49"/>
  <c r="CZ49"/>
  <c r="DA49"/>
  <c r="A50"/>
  <c r="CX50"/>
  <c r="CY50"/>
  <c r="CZ50"/>
  <c r="DA50"/>
  <c r="A51"/>
  <c r="CX51"/>
  <c r="CY51"/>
  <c r="CZ51"/>
  <c r="DA51"/>
  <c r="A52"/>
  <c r="CX52"/>
  <c r="CY52"/>
  <c r="CZ52"/>
  <c r="DA52"/>
  <c r="A53"/>
  <c r="CX53"/>
  <c r="CY53"/>
  <c r="CZ53"/>
  <c r="DA53"/>
  <c r="A54"/>
  <c r="CX54"/>
  <c r="CY54"/>
  <c r="CZ54"/>
  <c r="DA54"/>
  <c r="A55"/>
  <c r="CX55"/>
  <c r="CY55"/>
  <c r="CZ55"/>
  <c r="DA55"/>
  <c r="A56"/>
  <c r="CX56"/>
  <c r="CY56"/>
  <c r="CZ56"/>
  <c r="DA56"/>
  <c r="A57"/>
  <c r="CX57"/>
  <c r="CY57"/>
  <c r="CZ57"/>
  <c r="DA57"/>
  <c r="A58"/>
  <c r="CX58"/>
  <c r="CY58"/>
  <c r="CZ58"/>
  <c r="DA58"/>
  <c r="A59"/>
  <c r="CX59"/>
  <c r="CY59"/>
  <c r="CZ59"/>
  <c r="DA59"/>
  <c r="A60"/>
  <c r="CX60"/>
  <c r="CY60"/>
  <c r="CZ60"/>
  <c r="DA60"/>
  <c r="A61"/>
  <c r="CX61"/>
  <c r="CY61"/>
  <c r="CZ61"/>
  <c r="DA61"/>
  <c r="A62"/>
  <c r="CX62"/>
  <c r="CY62"/>
  <c r="CZ62"/>
  <c r="DA62"/>
  <c r="A63"/>
  <c r="CX63"/>
  <c r="CY63"/>
  <c r="CZ63"/>
  <c r="DA63"/>
  <c r="A64"/>
  <c r="CX64"/>
  <c r="CY64"/>
  <c r="CZ64"/>
  <c r="DA64"/>
  <c r="A65"/>
  <c r="CX65"/>
  <c r="CY65"/>
  <c r="CZ65"/>
  <c r="DA65"/>
  <c r="A66"/>
  <c r="CX66"/>
  <c r="CY66"/>
  <c r="CZ66"/>
  <c r="DA66"/>
  <c r="A67"/>
  <c r="CX67"/>
  <c r="CY67"/>
  <c r="CZ67"/>
  <c r="DA67"/>
  <c r="A68"/>
  <c r="CX68"/>
  <c r="CY68"/>
  <c r="CZ68"/>
  <c r="DA68"/>
  <c r="A69"/>
  <c r="CX69"/>
  <c r="CY69"/>
  <c r="CZ69"/>
  <c r="DA69"/>
  <c r="A70"/>
  <c r="CX70"/>
  <c r="CY70"/>
  <c r="CZ70"/>
  <c r="DA70"/>
  <c r="A71"/>
  <c r="CX71"/>
  <c r="CY71"/>
  <c r="CZ71"/>
  <c r="DA71"/>
  <c r="D12" i="5"/>
  <c r="E18"/>
  <c r="Z18"/>
  <c r="AA18"/>
  <c r="AB18"/>
  <c r="AC18"/>
  <c r="AD18"/>
  <c r="AE18"/>
  <c r="AF18"/>
  <c r="AG18"/>
  <c r="AH18"/>
  <c r="AI18"/>
  <c r="AJ18"/>
  <c r="AK18"/>
  <c r="AL18"/>
  <c r="AM18"/>
  <c r="AN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20"/>
  <c r="E22"/>
  <c r="Z22"/>
  <c r="AA22"/>
  <c r="AB22"/>
  <c r="AC22"/>
  <c r="AD22"/>
  <c r="AE22"/>
  <c r="AF22"/>
  <c r="AG22"/>
  <c r="AH22"/>
  <c r="AI22"/>
  <c r="AJ22"/>
  <c r="AK22"/>
  <c r="AL22"/>
  <c r="AM22"/>
  <c r="AN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24"/>
  <c r="E26"/>
  <c r="Z26"/>
  <c r="AA26"/>
  <c r="AM26"/>
  <c r="AN26"/>
  <c r="BA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C28"/>
  <c r="D28"/>
  <c r="AC28"/>
  <c r="AB28" s="1"/>
  <c r="AD28"/>
  <c r="CR28" s="1"/>
  <c r="Q28" s="1"/>
  <c r="AE28"/>
  <c r="AF28"/>
  <c r="AG28"/>
  <c r="AH28"/>
  <c r="CV28" s="1"/>
  <c r="U28" s="1"/>
  <c r="AI28"/>
  <c r="AJ28"/>
  <c r="CQ28"/>
  <c r="P28" s="1"/>
  <c r="CS28"/>
  <c r="R28" s="1"/>
  <c r="CT28"/>
  <c r="S28" s="1"/>
  <c r="CU28"/>
  <c r="T28" s="1"/>
  <c r="CW28"/>
  <c r="V28" s="1"/>
  <c r="CX28"/>
  <c r="W28" s="1"/>
  <c r="FR28"/>
  <c r="GL28"/>
  <c r="GN28"/>
  <c r="GP28"/>
  <c r="I29"/>
  <c r="AC29"/>
  <c r="CQ29" s="1"/>
  <c r="P29" s="1"/>
  <c r="AE29"/>
  <c r="AD29" s="1"/>
  <c r="AF29"/>
  <c r="AG29"/>
  <c r="CU29" s="1"/>
  <c r="T29" s="1"/>
  <c r="AH29"/>
  <c r="AI29"/>
  <c r="CW29" s="1"/>
  <c r="V29" s="1"/>
  <c r="AJ29"/>
  <c r="CT29"/>
  <c r="S29" s="1"/>
  <c r="CV29"/>
  <c r="U29" s="1"/>
  <c r="CX29"/>
  <c r="W29" s="1"/>
  <c r="FR29"/>
  <c r="GL29"/>
  <c r="GN29"/>
  <c r="GP29"/>
  <c r="I30"/>
  <c r="AC30"/>
  <c r="AB30" s="1"/>
  <c r="AD30"/>
  <c r="CR30" s="1"/>
  <c r="Q30" s="1"/>
  <c r="AE30"/>
  <c r="AF30"/>
  <c r="AG30"/>
  <c r="AH30"/>
  <c r="CV30" s="1"/>
  <c r="U30" s="1"/>
  <c r="AI30"/>
  <c r="AJ30"/>
  <c r="CX30" s="1"/>
  <c r="W30" s="1"/>
  <c r="CQ30"/>
  <c r="P30" s="1"/>
  <c r="CS30"/>
  <c r="R30" s="1"/>
  <c r="GK30" s="1"/>
  <c r="CT30"/>
  <c r="S30" s="1"/>
  <c r="CU30"/>
  <c r="T30" s="1"/>
  <c r="CW30"/>
  <c r="V30" s="1"/>
  <c r="FR30"/>
  <c r="GL30"/>
  <c r="GN30"/>
  <c r="GP30"/>
  <c r="I31"/>
  <c r="AC31"/>
  <c r="AE31"/>
  <c r="CS31" s="1"/>
  <c r="R31" s="1"/>
  <c r="GK31" s="1"/>
  <c r="AF31"/>
  <c r="AG31"/>
  <c r="CU31" s="1"/>
  <c r="T31" s="1"/>
  <c r="AH31"/>
  <c r="AI31"/>
  <c r="CW31" s="1"/>
  <c r="V31" s="1"/>
  <c r="AJ31"/>
  <c r="CT31"/>
  <c r="S31" s="1"/>
  <c r="CV31"/>
  <c r="U31" s="1"/>
  <c r="CX31"/>
  <c r="W31" s="1"/>
  <c r="FR31"/>
  <c r="GL31"/>
  <c r="GN31"/>
  <c r="GP31"/>
  <c r="C32"/>
  <c r="D32"/>
  <c r="AC32"/>
  <c r="AE32"/>
  <c r="CS32" s="1"/>
  <c r="R32" s="1"/>
  <c r="AF32"/>
  <c r="AG32"/>
  <c r="CU32" s="1"/>
  <c r="T32" s="1"/>
  <c r="AH32"/>
  <c r="AI32"/>
  <c r="CW32" s="1"/>
  <c r="V32" s="1"/>
  <c r="AJ32"/>
  <c r="CT32"/>
  <c r="S32" s="1"/>
  <c r="CV32"/>
  <c r="U32" s="1"/>
  <c r="CX32"/>
  <c r="W32" s="1"/>
  <c r="FR32"/>
  <c r="GL32"/>
  <c r="GO32"/>
  <c r="GP32"/>
  <c r="C33"/>
  <c r="D33"/>
  <c r="AC33"/>
  <c r="AE33"/>
  <c r="CS33" s="1"/>
  <c r="R33" s="1"/>
  <c r="AF33"/>
  <c r="AG33"/>
  <c r="CU33" s="1"/>
  <c r="T33" s="1"/>
  <c r="AH33"/>
  <c r="AI33"/>
  <c r="CW33" s="1"/>
  <c r="V33" s="1"/>
  <c r="AJ33"/>
  <c r="CT33"/>
  <c r="S33" s="1"/>
  <c r="CV33"/>
  <c r="U33" s="1"/>
  <c r="CX33"/>
  <c r="W33" s="1"/>
  <c r="FR33"/>
  <c r="GL33"/>
  <c r="GO33"/>
  <c r="GP33"/>
  <c r="C34"/>
  <c r="D34"/>
  <c r="AC34"/>
  <c r="AE34"/>
  <c r="CS34" s="1"/>
  <c r="R34" s="1"/>
  <c r="AF34"/>
  <c r="AG34"/>
  <c r="CU34" s="1"/>
  <c r="T34" s="1"/>
  <c r="AH34"/>
  <c r="AI34"/>
  <c r="CW34" s="1"/>
  <c r="V34" s="1"/>
  <c r="AJ34"/>
  <c r="CT34"/>
  <c r="S34" s="1"/>
  <c r="CV34"/>
  <c r="U34" s="1"/>
  <c r="CX34"/>
  <c r="W34" s="1"/>
  <c r="FR34"/>
  <c r="GL34"/>
  <c r="GO34"/>
  <c r="GP34"/>
  <c r="C35"/>
  <c r="D35"/>
  <c r="AC35"/>
  <c r="AE35"/>
  <c r="CS35" s="1"/>
  <c r="R35" s="1"/>
  <c r="AF35"/>
  <c r="AG35"/>
  <c r="CU35" s="1"/>
  <c r="T35" s="1"/>
  <c r="AH35"/>
  <c r="AI35"/>
  <c r="CW35" s="1"/>
  <c r="V35" s="1"/>
  <c r="AJ35"/>
  <c r="CT35"/>
  <c r="S35" s="1"/>
  <c r="CV35"/>
  <c r="U35" s="1"/>
  <c r="CX35"/>
  <c r="W35" s="1"/>
  <c r="FR35"/>
  <c r="GL35"/>
  <c r="GO35"/>
  <c r="GP35"/>
  <c r="C36"/>
  <c r="D36"/>
  <c r="AC36"/>
  <c r="AB36" s="1"/>
  <c r="AE36"/>
  <c r="AD36" s="1"/>
  <c r="AF36"/>
  <c r="AG36"/>
  <c r="AH36"/>
  <c r="AI36"/>
  <c r="AJ36"/>
  <c r="CQ36"/>
  <c r="P36" s="1"/>
  <c r="CS36"/>
  <c r="R36" s="1"/>
  <c r="GK36" s="1"/>
  <c r="CT36"/>
  <c r="S36" s="1"/>
  <c r="CU36"/>
  <c r="T36" s="1"/>
  <c r="CV36"/>
  <c r="U36" s="1"/>
  <c r="CW36"/>
  <c r="V36" s="1"/>
  <c r="CX36"/>
  <c r="W36" s="1"/>
  <c r="FR36"/>
  <c r="GL36"/>
  <c r="GO36"/>
  <c r="GP36"/>
  <c r="I37"/>
  <c r="AC37"/>
  <c r="CQ37" s="1"/>
  <c r="P37" s="1"/>
  <c r="AE37"/>
  <c r="AD37" s="1"/>
  <c r="AF37"/>
  <c r="AG37"/>
  <c r="CU37" s="1"/>
  <c r="T37" s="1"/>
  <c r="AH37"/>
  <c r="AI37"/>
  <c r="CW37" s="1"/>
  <c r="V37" s="1"/>
  <c r="AJ37"/>
  <c r="CT37"/>
  <c r="S37" s="1"/>
  <c r="CV37"/>
  <c r="U37" s="1"/>
  <c r="CX37"/>
  <c r="W37" s="1"/>
  <c r="FR37"/>
  <c r="GL37"/>
  <c r="GN37"/>
  <c r="GP37"/>
  <c r="I38"/>
  <c r="AC38"/>
  <c r="AB38" s="1"/>
  <c r="AE38"/>
  <c r="AD38" s="1"/>
  <c r="AF38"/>
  <c r="AG38"/>
  <c r="AH38"/>
  <c r="AI38"/>
  <c r="AJ38"/>
  <c r="CQ38"/>
  <c r="P38" s="1"/>
  <c r="CS38"/>
  <c r="R38" s="1"/>
  <c r="GK38" s="1"/>
  <c r="CT38"/>
  <c r="S38" s="1"/>
  <c r="CU38"/>
  <c r="T38" s="1"/>
  <c r="CV38"/>
  <c r="U38" s="1"/>
  <c r="CW38"/>
  <c r="V38" s="1"/>
  <c r="CX38"/>
  <c r="W38" s="1"/>
  <c r="FR38"/>
  <c r="GL38"/>
  <c r="GN38"/>
  <c r="GP38"/>
  <c r="I39"/>
  <c r="AC39"/>
  <c r="AE39"/>
  <c r="CS39" s="1"/>
  <c r="R39" s="1"/>
  <c r="GK39" s="1"/>
  <c r="AF39"/>
  <c r="AG39"/>
  <c r="CU39" s="1"/>
  <c r="T39" s="1"/>
  <c r="AH39"/>
  <c r="AI39"/>
  <c r="CW39" s="1"/>
  <c r="V39" s="1"/>
  <c r="AJ39"/>
  <c r="CT39"/>
  <c r="S39" s="1"/>
  <c r="CV39"/>
  <c r="U39" s="1"/>
  <c r="CX39"/>
  <c r="W39" s="1"/>
  <c r="FR39"/>
  <c r="GL39"/>
  <c r="GN39"/>
  <c r="GP39"/>
  <c r="I40"/>
  <c r="AC40"/>
  <c r="AB40" s="1"/>
  <c r="AD40"/>
  <c r="CR40" s="1"/>
  <c r="Q40" s="1"/>
  <c r="AE40"/>
  <c r="AF40"/>
  <c r="AG40"/>
  <c r="AH40"/>
  <c r="CV40" s="1"/>
  <c r="U40" s="1"/>
  <c r="AI40"/>
  <c r="AJ40"/>
  <c r="CQ40"/>
  <c r="P40" s="1"/>
  <c r="CP40" s="1"/>
  <c r="O40" s="1"/>
  <c r="CS40"/>
  <c r="R40" s="1"/>
  <c r="GK40" s="1"/>
  <c r="CT40"/>
  <c r="S40" s="1"/>
  <c r="CU40"/>
  <c r="T40" s="1"/>
  <c r="CW40"/>
  <c r="V40" s="1"/>
  <c r="CX40"/>
  <c r="W40" s="1"/>
  <c r="FR40"/>
  <c r="GL40"/>
  <c r="GO40"/>
  <c r="GP40"/>
  <c r="B42"/>
  <c r="B26" s="1"/>
  <c r="C42"/>
  <c r="C26" s="1"/>
  <c r="D42"/>
  <c r="D26" s="1"/>
  <c r="F42"/>
  <c r="F26" s="1"/>
  <c r="G42"/>
  <c r="G26" s="1"/>
  <c r="BB42"/>
  <c r="BB26" s="1"/>
  <c r="BC42"/>
  <c r="AP42" s="1"/>
  <c r="BD42"/>
  <c r="AQ42" s="1"/>
  <c r="BH42"/>
  <c r="AU42" s="1"/>
  <c r="BK42"/>
  <c r="AX42" s="1"/>
  <c r="BM42"/>
  <c r="AZ42" s="1"/>
  <c r="D68"/>
  <c r="E70"/>
  <c r="Z70"/>
  <c r="AA70"/>
  <c r="AB70"/>
  <c r="AC70"/>
  <c r="AD70"/>
  <c r="AE70"/>
  <c r="AF70"/>
  <c r="AG70"/>
  <c r="AH70"/>
  <c r="AI70"/>
  <c r="AJ70"/>
  <c r="AK70"/>
  <c r="AL70"/>
  <c r="AM70"/>
  <c r="AN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DA70"/>
  <c r="DB70"/>
  <c r="DC70"/>
  <c r="DD70"/>
  <c r="DE70"/>
  <c r="DF70"/>
  <c r="DG70"/>
  <c r="DH70"/>
  <c r="DI70"/>
  <c r="DJ70"/>
  <c r="DK70"/>
  <c r="DL70"/>
  <c r="DM70"/>
  <c r="DN70"/>
  <c r="B72"/>
  <c r="B70" s="1"/>
  <c r="C72"/>
  <c r="C70" s="1"/>
  <c r="D72"/>
  <c r="D70" s="1"/>
  <c r="F72"/>
  <c r="F70" s="1"/>
  <c r="G72"/>
  <c r="G70" s="1"/>
  <c r="O72"/>
  <c r="O70" s="1"/>
  <c r="P72"/>
  <c r="P70" s="1"/>
  <c r="Q72"/>
  <c r="Q70" s="1"/>
  <c r="R72"/>
  <c r="R70" s="1"/>
  <c r="S72"/>
  <c r="S70" s="1"/>
  <c r="T72"/>
  <c r="T70" s="1"/>
  <c r="U72"/>
  <c r="U70" s="1"/>
  <c r="V72"/>
  <c r="V70" s="1"/>
  <c r="W72"/>
  <c r="W70" s="1"/>
  <c r="X72"/>
  <c r="X70" s="1"/>
  <c r="Y72"/>
  <c r="Y70" s="1"/>
  <c r="AO72"/>
  <c r="AO70" s="1"/>
  <c r="AP72"/>
  <c r="AP70" s="1"/>
  <c r="AQ72"/>
  <c r="AQ70" s="1"/>
  <c r="AR72"/>
  <c r="AR70" s="1"/>
  <c r="AS72"/>
  <c r="AS70" s="1"/>
  <c r="AT72"/>
  <c r="AT70" s="1"/>
  <c r="AU72"/>
  <c r="AU70" s="1"/>
  <c r="AV72"/>
  <c r="AV70" s="1"/>
  <c r="AW72"/>
  <c r="AW70" s="1"/>
  <c r="AX72"/>
  <c r="AX70" s="1"/>
  <c r="AY72"/>
  <c r="AY70" s="1"/>
  <c r="AZ72"/>
  <c r="AZ70" s="1"/>
  <c r="F74"/>
  <c r="F75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B98"/>
  <c r="B22" s="1"/>
  <c r="C98"/>
  <c r="C22" s="1"/>
  <c r="D98"/>
  <c r="D22" s="1"/>
  <c r="F98"/>
  <c r="F22" s="1"/>
  <c r="G98"/>
  <c r="G22" s="1"/>
  <c r="B124"/>
  <c r="B18" s="1"/>
  <c r="C124"/>
  <c r="C18" s="1"/>
  <c r="D124"/>
  <c r="D18" s="1"/>
  <c r="F124"/>
  <c r="F18" s="1"/>
  <c r="G124"/>
  <c r="G18" s="1"/>
  <c r="A1" i="4"/>
  <c r="B6"/>
  <c r="G6"/>
  <c r="A13"/>
  <c r="A16"/>
  <c r="A21"/>
  <c r="A33"/>
  <c r="A34"/>
  <c r="B34"/>
  <c r="C34"/>
  <c r="D34"/>
  <c r="E34"/>
  <c r="I34"/>
  <c r="R34"/>
  <c r="T34"/>
  <c r="F35"/>
  <c r="G35"/>
  <c r="H35"/>
  <c r="Q35" s="1"/>
  <c r="I35"/>
  <c r="F36"/>
  <c r="G36"/>
  <c r="H36"/>
  <c r="I36"/>
  <c r="F37"/>
  <c r="G37"/>
  <c r="H37"/>
  <c r="Q37" s="1"/>
  <c r="I37"/>
  <c r="F38"/>
  <c r="G38"/>
  <c r="H38"/>
  <c r="I38"/>
  <c r="A39"/>
  <c r="B39"/>
  <c r="C39"/>
  <c r="D39"/>
  <c r="E39"/>
  <c r="F39"/>
  <c r="I39"/>
  <c r="R39"/>
  <c r="T39"/>
  <c r="A40"/>
  <c r="B40"/>
  <c r="C40"/>
  <c r="D40"/>
  <c r="E40"/>
  <c r="F40"/>
  <c r="H40"/>
  <c r="I40"/>
  <c r="R40"/>
  <c r="T40"/>
  <c r="A41"/>
  <c r="B41"/>
  <c r="C41"/>
  <c r="D41"/>
  <c r="E41"/>
  <c r="F41"/>
  <c r="I41"/>
  <c r="R41"/>
  <c r="H42" s="1"/>
  <c r="T41"/>
  <c r="C42"/>
  <c r="E42"/>
  <c r="I42"/>
  <c r="C43"/>
  <c r="E43"/>
  <c r="I43"/>
  <c r="E44"/>
  <c r="G44"/>
  <c r="A46"/>
  <c r="B46"/>
  <c r="C46"/>
  <c r="D46"/>
  <c r="E46"/>
  <c r="I46"/>
  <c r="R46"/>
  <c r="H51" s="1"/>
  <c r="T46"/>
  <c r="H52" s="1"/>
  <c r="F47"/>
  <c r="G47"/>
  <c r="H47"/>
  <c r="Q47" s="1"/>
  <c r="I47"/>
  <c r="F48"/>
  <c r="G48"/>
  <c r="I48"/>
  <c r="F49"/>
  <c r="G49"/>
  <c r="H49"/>
  <c r="Q49" s="1"/>
  <c r="I49"/>
  <c r="F50"/>
  <c r="G50"/>
  <c r="H50"/>
  <c r="I50"/>
  <c r="C51"/>
  <c r="E51"/>
  <c r="I51"/>
  <c r="C52"/>
  <c r="E52"/>
  <c r="I52"/>
  <c r="E53"/>
  <c r="G53"/>
  <c r="A55"/>
  <c r="B55"/>
  <c r="C55"/>
  <c r="D55"/>
  <c r="E55"/>
  <c r="I55"/>
  <c r="R55"/>
  <c r="H60" s="1"/>
  <c r="T55"/>
  <c r="H61" s="1"/>
  <c r="F56"/>
  <c r="G56"/>
  <c r="H56"/>
  <c r="Q56" s="1"/>
  <c r="I56"/>
  <c r="F57"/>
  <c r="G57"/>
  <c r="I57"/>
  <c r="F58"/>
  <c r="G58"/>
  <c r="H58"/>
  <c r="Q58" s="1"/>
  <c r="I58"/>
  <c r="F59"/>
  <c r="G59"/>
  <c r="H59"/>
  <c r="I59"/>
  <c r="C60"/>
  <c r="E60"/>
  <c r="I60"/>
  <c r="C61"/>
  <c r="E61"/>
  <c r="I61"/>
  <c r="E62"/>
  <c r="G62"/>
  <c r="A64"/>
  <c r="B64"/>
  <c r="C64"/>
  <c r="D64"/>
  <c r="E64"/>
  <c r="I64"/>
  <c r="R64"/>
  <c r="H69" s="1"/>
  <c r="T64"/>
  <c r="H70" s="1"/>
  <c r="F65"/>
  <c r="G65"/>
  <c r="H65"/>
  <c r="Q65" s="1"/>
  <c r="I65"/>
  <c r="F66"/>
  <c r="G66"/>
  <c r="I66"/>
  <c r="F67"/>
  <c r="G67"/>
  <c r="H67"/>
  <c r="Q67" s="1"/>
  <c r="I67"/>
  <c r="F68"/>
  <c r="G68"/>
  <c r="H68"/>
  <c r="I68"/>
  <c r="C69"/>
  <c r="E69"/>
  <c r="I69"/>
  <c r="C70"/>
  <c r="E70"/>
  <c r="I70"/>
  <c r="E71"/>
  <c r="G71"/>
  <c r="A73"/>
  <c r="B73"/>
  <c r="C73"/>
  <c r="D73"/>
  <c r="E73"/>
  <c r="I73"/>
  <c r="R73"/>
  <c r="H78" s="1"/>
  <c r="T73"/>
  <c r="H79" s="1"/>
  <c r="F74"/>
  <c r="G74"/>
  <c r="H74"/>
  <c r="Q74" s="1"/>
  <c r="I74"/>
  <c r="F75"/>
  <c r="G75"/>
  <c r="I75"/>
  <c r="F76"/>
  <c r="G76"/>
  <c r="H76"/>
  <c r="Q76" s="1"/>
  <c r="I76"/>
  <c r="F77"/>
  <c r="G77"/>
  <c r="H77"/>
  <c r="I77"/>
  <c r="C78"/>
  <c r="E78"/>
  <c r="I78"/>
  <c r="C79"/>
  <c r="E79"/>
  <c r="I79"/>
  <c r="E80"/>
  <c r="G80"/>
  <c r="A82"/>
  <c r="B82"/>
  <c r="C82"/>
  <c r="D82"/>
  <c r="E82"/>
  <c r="I82"/>
  <c r="R82"/>
  <c r="T82"/>
  <c r="A83"/>
  <c r="B83"/>
  <c r="D83"/>
  <c r="E83"/>
  <c r="F83"/>
  <c r="I83"/>
  <c r="R83"/>
  <c r="T83"/>
  <c r="A84"/>
  <c r="B84"/>
  <c r="D84"/>
  <c r="E84"/>
  <c r="F84"/>
  <c r="I84"/>
  <c r="R84"/>
  <c r="T84"/>
  <c r="A85"/>
  <c r="B85"/>
  <c r="D85"/>
  <c r="E85"/>
  <c r="F85"/>
  <c r="I85"/>
  <c r="R85"/>
  <c r="T85"/>
  <c r="A86"/>
  <c r="B86"/>
  <c r="C86"/>
  <c r="D86"/>
  <c r="E86"/>
  <c r="F86"/>
  <c r="H86"/>
  <c r="I86"/>
  <c r="R86"/>
  <c r="T86"/>
  <c r="E87"/>
  <c r="G87"/>
  <c r="A90"/>
  <c r="A92"/>
  <c r="C98"/>
  <c r="H98"/>
  <c r="C101"/>
  <c r="H101"/>
  <c r="H43" l="1"/>
  <c r="H27"/>
  <c r="J86"/>
  <c r="CZ39" i="5"/>
  <c r="Y39" s="1"/>
  <c r="CY39"/>
  <c r="X39" s="1"/>
  <c r="H83" i="4"/>
  <c r="CR37" i="5"/>
  <c r="Q37" s="1"/>
  <c r="H62" i="4"/>
  <c r="AQ98" i="5"/>
  <c r="AQ26"/>
  <c r="F52"/>
  <c r="CZ36"/>
  <c r="Y36" s="1"/>
  <c r="CY36"/>
  <c r="X36" s="1"/>
  <c r="CR36"/>
  <c r="Q36" s="1"/>
  <c r="GK35"/>
  <c r="J76" i="4"/>
  <c r="GK34" i="5"/>
  <c r="J67" i="4"/>
  <c r="GK33" i="5"/>
  <c r="J58" i="4"/>
  <c r="GK32" i="5"/>
  <c r="J49" i="4"/>
  <c r="GK28" i="5"/>
  <c r="J37" i="4"/>
  <c r="AH42" i="5"/>
  <c r="H44" i="4"/>
  <c r="J36"/>
  <c r="AJ42" i="5"/>
  <c r="CZ40"/>
  <c r="Y40" s="1"/>
  <c r="CY40"/>
  <c r="X40" s="1"/>
  <c r="GM40" s="1"/>
  <c r="CY28"/>
  <c r="X28" s="1"/>
  <c r="AF42"/>
  <c r="J35" i="4"/>
  <c r="CZ28" i="5"/>
  <c r="Y28" s="1"/>
  <c r="CP30"/>
  <c r="O30" s="1"/>
  <c r="F59"/>
  <c r="AU98"/>
  <c r="AU26"/>
  <c r="AX26"/>
  <c r="AX98"/>
  <c r="F49"/>
  <c r="CZ38"/>
  <c r="Y38" s="1"/>
  <c r="CY38"/>
  <c r="X38" s="1"/>
  <c r="CR38"/>
  <c r="Q38" s="1"/>
  <c r="CP38" s="1"/>
  <c r="O38" s="1"/>
  <c r="H84" i="4"/>
  <c r="H87"/>
  <c r="CZ35" i="5"/>
  <c r="Y35" s="1"/>
  <c r="CY35"/>
  <c r="X35" s="1"/>
  <c r="J74" i="4"/>
  <c r="J65"/>
  <c r="CZ34" i="5"/>
  <c r="Y34" s="1"/>
  <c r="CY34"/>
  <c r="X34" s="1"/>
  <c r="J56" i="4"/>
  <c r="CZ33" i="5"/>
  <c r="Y33" s="1"/>
  <c r="CY33"/>
  <c r="X33" s="1"/>
  <c r="CZ32"/>
  <c r="Y32" s="1"/>
  <c r="J47" i="4"/>
  <c r="CY32" i="5"/>
  <c r="X32" s="1"/>
  <c r="CZ31"/>
  <c r="Y31" s="1"/>
  <c r="CY31"/>
  <c r="X31" s="1"/>
  <c r="CP37"/>
  <c r="O37" s="1"/>
  <c r="CP36"/>
  <c r="O36" s="1"/>
  <c r="AG42"/>
  <c r="AZ26"/>
  <c r="F53"/>
  <c r="AZ98"/>
  <c r="AP26"/>
  <c r="F51"/>
  <c r="AP98"/>
  <c r="H80" i="4"/>
  <c r="H71"/>
  <c r="H53"/>
  <c r="CZ30" i="5"/>
  <c r="Y30" s="1"/>
  <c r="CY30"/>
  <c r="X30" s="1"/>
  <c r="CR29"/>
  <c r="Q29" s="1"/>
  <c r="CP29" s="1"/>
  <c r="O29" s="1"/>
  <c r="H39" i="4"/>
  <c r="CP28" i="5"/>
  <c r="O28" s="1"/>
  <c r="J38" i="4"/>
  <c r="AB34" i="5"/>
  <c r="AI42"/>
  <c r="F76"/>
  <c r="AO42"/>
  <c r="CQ35"/>
  <c r="P35" s="1"/>
  <c r="AD35"/>
  <c r="CQ34"/>
  <c r="P34" s="1"/>
  <c r="AD34"/>
  <c r="CQ33"/>
  <c r="P33" s="1"/>
  <c r="AD33"/>
  <c r="CQ32"/>
  <c r="P32" s="1"/>
  <c r="AD32"/>
  <c r="AB32" s="1"/>
  <c r="CQ31"/>
  <c r="P31" s="1"/>
  <c r="AD31"/>
  <c r="AB31" s="1"/>
  <c r="CS29"/>
  <c r="R29" s="1"/>
  <c r="GK29" s="1"/>
  <c r="AB29"/>
  <c r="BK26"/>
  <c r="BC26"/>
  <c r="CQ39"/>
  <c r="P39" s="1"/>
  <c r="AD39"/>
  <c r="CS37"/>
  <c r="R37" s="1"/>
  <c r="GK37" s="1"/>
  <c r="AB37"/>
  <c r="BH26"/>
  <c r="BD26"/>
  <c r="BM26"/>
  <c r="J39" i="4" l="1"/>
  <c r="GM38" i="5"/>
  <c r="GO38"/>
  <c r="J84" i="4"/>
  <c r="J59"/>
  <c r="J77"/>
  <c r="T42" i="5"/>
  <c r="AG26"/>
  <c r="S41" i="4"/>
  <c r="U46"/>
  <c r="J52" s="1"/>
  <c r="U64"/>
  <c r="J70" s="1"/>
  <c r="U84"/>
  <c r="U34"/>
  <c r="S34"/>
  <c r="U85"/>
  <c r="AC42" i="5"/>
  <c r="CY37"/>
  <c r="X37" s="1"/>
  <c r="GN40"/>
  <c r="H57" i="4"/>
  <c r="CR33" i="5"/>
  <c r="Q33" s="1"/>
  <c r="G63" i="4"/>
  <c r="O63" s="1"/>
  <c r="G81"/>
  <c r="O81" s="1"/>
  <c r="CR35" i="5"/>
  <c r="Q35" s="1"/>
  <c r="H75" i="4"/>
  <c r="V42" i="5"/>
  <c r="AI26"/>
  <c r="U40" i="4"/>
  <c r="GM37" i="5"/>
  <c r="J83" i="4"/>
  <c r="U55"/>
  <c r="J61" s="1"/>
  <c r="S64"/>
  <c r="J69" s="1"/>
  <c r="S73"/>
  <c r="J78" s="1"/>
  <c r="S84"/>
  <c r="GM30" i="5"/>
  <c r="GO30"/>
  <c r="J40" i="4"/>
  <c r="W42" i="5"/>
  <c r="AJ26"/>
  <c r="S85" i="4"/>
  <c r="CZ37" i="5"/>
  <c r="Y37" s="1"/>
  <c r="GO37" s="1"/>
  <c r="AB35"/>
  <c r="AE42"/>
  <c r="J50" i="4"/>
  <c r="J68"/>
  <c r="S40"/>
  <c r="AP124" i="5"/>
  <c r="AP22"/>
  <c r="F107"/>
  <c r="GN36"/>
  <c r="GM36"/>
  <c r="S46" i="4"/>
  <c r="J51" s="1"/>
  <c r="S55"/>
  <c r="J60" s="1"/>
  <c r="F105" i="5"/>
  <c r="AX124"/>
  <c r="AX22"/>
  <c r="S42"/>
  <c r="AF26"/>
  <c r="U86" i="4"/>
  <c r="U82"/>
  <c r="CZ29" i="5"/>
  <c r="Y29" s="1"/>
  <c r="H41" i="4"/>
  <c r="G45" s="1"/>
  <c r="O45" s="1"/>
  <c r="CR31" i="5"/>
  <c r="Q31" s="1"/>
  <c r="CP31" s="1"/>
  <c r="O31" s="1"/>
  <c r="CR39"/>
  <c r="Q39" s="1"/>
  <c r="CP39" s="1"/>
  <c r="O39" s="1"/>
  <c r="H85" i="4"/>
  <c r="G88" s="1"/>
  <c r="O88" s="1"/>
  <c r="CR32" i="5"/>
  <c r="Q32" s="1"/>
  <c r="H48" i="4"/>
  <c r="G54"/>
  <c r="O54" s="1"/>
  <c r="H66"/>
  <c r="G72"/>
  <c r="O72" s="1"/>
  <c r="CR34" i="5"/>
  <c r="Q34" s="1"/>
  <c r="CP34" s="1"/>
  <c r="O34" s="1"/>
  <c r="AO26"/>
  <c r="F46"/>
  <c r="AO98"/>
  <c r="GO28"/>
  <c r="GM28"/>
  <c r="AZ124"/>
  <c r="AZ22"/>
  <c r="F109"/>
  <c r="U41" i="4"/>
  <c r="U73"/>
  <c r="J79" s="1"/>
  <c r="AU124" i="5"/>
  <c r="AU22"/>
  <c r="F115"/>
  <c r="S86" i="4"/>
  <c r="AH26" i="5"/>
  <c r="U42"/>
  <c r="S82" i="4"/>
  <c r="AQ124" i="5"/>
  <c r="AQ22"/>
  <c r="F108"/>
  <c r="AB33"/>
  <c r="CY29"/>
  <c r="X29" s="1"/>
  <c r="AB39"/>
  <c r="GM39" l="1"/>
  <c r="GO39"/>
  <c r="J85" i="4"/>
  <c r="I88" s="1"/>
  <c r="P88" s="1"/>
  <c r="GO31" i="5"/>
  <c r="GM31"/>
  <c r="J41" i="4"/>
  <c r="G90"/>
  <c r="G92"/>
  <c r="H25"/>
  <c r="I72"/>
  <c r="P72" s="1"/>
  <c r="GN34" i="5"/>
  <c r="GM34"/>
  <c r="F141"/>
  <c r="AU18"/>
  <c r="S39" i="4"/>
  <c r="J42" s="1"/>
  <c r="AQ18" i="5"/>
  <c r="F134"/>
  <c r="AZ18"/>
  <c r="F135"/>
  <c r="R42"/>
  <c r="AE26"/>
  <c r="T98"/>
  <c r="T26"/>
  <c r="F60"/>
  <c r="GM29"/>
  <c r="J48" i="4"/>
  <c r="U26" i="5"/>
  <c r="F61"/>
  <c r="U98"/>
  <c r="AX18"/>
  <c r="F131"/>
  <c r="F133"/>
  <c r="AP18"/>
  <c r="F63"/>
  <c r="W98"/>
  <c r="W26"/>
  <c r="V26"/>
  <c r="F62"/>
  <c r="V98"/>
  <c r="J75" i="4"/>
  <c r="S83"/>
  <c r="CP32" i="5"/>
  <c r="O32" s="1"/>
  <c r="CP35"/>
  <c r="O35" s="1"/>
  <c r="AO22"/>
  <c r="F102"/>
  <c r="AO124"/>
  <c r="J66" i="4"/>
  <c r="U39"/>
  <c r="J43" s="1"/>
  <c r="U83"/>
  <c r="J57"/>
  <c r="AK42" i="5"/>
  <c r="AL42"/>
  <c r="CP33"/>
  <c r="O33" s="1"/>
  <c r="GO29"/>
  <c r="BG42" s="1"/>
  <c r="S98"/>
  <c r="S26"/>
  <c r="F56"/>
  <c r="P42"/>
  <c r="BI42"/>
  <c r="AC26"/>
  <c r="BL42"/>
  <c r="BJ42"/>
  <c r="AD42"/>
  <c r="AT42" l="1"/>
  <c r="BG26"/>
  <c r="P98"/>
  <c r="P26"/>
  <c r="F45"/>
  <c r="AL26"/>
  <c r="Y42"/>
  <c r="GN32"/>
  <c r="GM32"/>
  <c r="I54" i="4"/>
  <c r="P54" s="1"/>
  <c r="U22" i="5"/>
  <c r="U124"/>
  <c r="F117"/>
  <c r="AY42"/>
  <c r="BL26"/>
  <c r="GN33"/>
  <c r="I63" i="4"/>
  <c r="P63" s="1"/>
  <c r="GM33" i="5"/>
  <c r="F128"/>
  <c r="AO18"/>
  <c r="R26"/>
  <c r="F55"/>
  <c r="R98"/>
  <c r="I45" i="4"/>
  <c r="P45" s="1"/>
  <c r="AB42" i="5"/>
  <c r="F118"/>
  <c r="V22"/>
  <c r="V124"/>
  <c r="W22"/>
  <c r="W124"/>
  <c r="F119"/>
  <c r="AD26"/>
  <c r="Q42"/>
  <c r="AV42"/>
  <c r="BI26"/>
  <c r="S22"/>
  <c r="F112"/>
  <c r="S124"/>
  <c r="X42"/>
  <c r="AK26"/>
  <c r="T22"/>
  <c r="T124"/>
  <c r="F116"/>
  <c r="BJ26"/>
  <c r="AW42"/>
  <c r="GN35"/>
  <c r="GM35"/>
  <c r="I81" i="4"/>
  <c r="P81" s="1"/>
  <c r="AW26" i="5" l="1"/>
  <c r="AW98"/>
  <c r="F48"/>
  <c r="F144"/>
  <c r="V18"/>
  <c r="X98"/>
  <c r="X26"/>
  <c r="F64"/>
  <c r="F145"/>
  <c r="W18"/>
  <c r="R22"/>
  <c r="F111"/>
  <c r="I27" i="4" s="1"/>
  <c r="R124" i="5"/>
  <c r="F143"/>
  <c r="U18"/>
  <c r="AT26"/>
  <c r="F58"/>
  <c r="AT98"/>
  <c r="BF42"/>
  <c r="Q26"/>
  <c r="F54"/>
  <c r="Q98"/>
  <c r="I90" i="4"/>
  <c r="I92"/>
  <c r="I26"/>
  <c r="H26"/>
  <c r="T18" i="5"/>
  <c r="F142"/>
  <c r="S18"/>
  <c r="F138"/>
  <c r="F47"/>
  <c r="AV26"/>
  <c r="AV98"/>
  <c r="O42"/>
  <c r="AB26"/>
  <c r="AY98"/>
  <c r="F50"/>
  <c r="AY26"/>
  <c r="Y26"/>
  <c r="F65"/>
  <c r="Y98"/>
  <c r="P22"/>
  <c r="F101"/>
  <c r="P124"/>
  <c r="BE42"/>
  <c r="AR42" l="1"/>
  <c r="BE26"/>
  <c r="P18"/>
  <c r="F127"/>
  <c r="F106"/>
  <c r="AY124"/>
  <c r="AY22"/>
  <c r="F137"/>
  <c r="R18"/>
  <c r="Y22"/>
  <c r="Y124"/>
  <c r="F121"/>
  <c r="AV124"/>
  <c r="AV22"/>
  <c r="F103"/>
  <c r="Q22"/>
  <c r="F110"/>
  <c r="Q124"/>
  <c r="F114"/>
  <c r="AT124"/>
  <c r="AT22"/>
  <c r="X22"/>
  <c r="X124"/>
  <c r="F120"/>
  <c r="AW22"/>
  <c r="F104"/>
  <c r="AW124"/>
  <c r="O98"/>
  <c r="O26"/>
  <c r="F44"/>
  <c r="BF26"/>
  <c r="AS42"/>
  <c r="AV18" l="1"/>
  <c r="F129"/>
  <c r="F66"/>
  <c r="AR26"/>
  <c r="AR98"/>
  <c r="F136"/>
  <c r="Q18"/>
  <c r="AY18"/>
  <c r="F132"/>
  <c r="X18"/>
  <c r="F146"/>
  <c r="F147"/>
  <c r="Y18"/>
  <c r="AW18"/>
  <c r="F130"/>
  <c r="AS26"/>
  <c r="F57"/>
  <c r="AS98"/>
  <c r="O22"/>
  <c r="F100"/>
  <c r="O124"/>
  <c r="F140"/>
  <c r="AT18"/>
  <c r="F122" l="1"/>
  <c r="AR124"/>
  <c r="AR22"/>
  <c r="I25" i="4"/>
  <c r="O18" i="5"/>
  <c r="F126"/>
  <c r="AS22"/>
  <c r="F113"/>
  <c r="AS124"/>
  <c r="AR18" l="1"/>
  <c r="F148"/>
  <c r="F139"/>
  <c r="AS18"/>
</calcChain>
</file>

<file path=xl/sharedStrings.xml><?xml version="1.0" encoding="utf-8"?>
<sst xmlns="http://schemas.openxmlformats.org/spreadsheetml/2006/main" count="1265" uniqueCount="389">
  <si>
    <t>№ п/п</t>
  </si>
  <si>
    <t>"УТВЕРЖДАЮ"</t>
  </si>
  <si>
    <t>Наименование работ и затрат</t>
  </si>
  <si>
    <t>Единица измерения</t>
  </si>
  <si>
    <t>в ФЕР_ПАНДУС_ПЕРИЛА НЕРЖ_МО_Фрязино_250000</t>
  </si>
  <si>
    <t xml:space="preserve">Составлен(а) в уровне текущих (прогнозных) цен Мособлгосэкспертиза к ФЕР-2001 (в редакции 2014г) ноябрь 2015 года </t>
  </si>
  <si>
    <t>Шифр расценки и коды ресурсов</t>
  </si>
  <si>
    <t>Кол-во единиц</t>
  </si>
  <si>
    <t>Цена на единицу измерения, руб.</t>
  </si>
  <si>
    <t>Поправочные коэфф., нормы НР и СП</t>
  </si>
  <si>
    <t>ВСЕГО затрат в базисном уровне цен, руб.</t>
  </si>
  <si>
    <t>Индексы пересчета, нормы НР и СП</t>
  </si>
  <si>
    <t>ВСЕГО затрат, руб.</t>
  </si>
  <si>
    <t>ЗП</t>
  </si>
  <si>
    <t>ЭМ</t>
  </si>
  <si>
    <t>в т.ч. ЗПМ</t>
  </si>
  <si>
    <t>МР</t>
  </si>
  <si>
    <t>%</t>
  </si>
  <si>
    <t>ЗТР</t>
  </si>
  <si>
    <t>чел-ч</t>
  </si>
  <si>
    <t>Всего по позиции</t>
  </si>
  <si>
    <r>
      <t xml:space="preserve">Труба нерж.AISI 201арт.К807 ф50мм,  стоимость=236/1,18=200
</t>
    </r>
    <r>
      <rPr>
        <i/>
        <sz val="10"/>
        <rFont val="Arial"/>
        <family val="2"/>
        <charset val="204"/>
      </rPr>
      <t>Базисная стоимость:  - занесена вручную</t>
    </r>
  </si>
  <si>
    <r>
      <t xml:space="preserve">Труба нерж.AISI 201арт.К803 ф16мм,стоимость=74/1,18=62,71
</t>
    </r>
    <r>
      <rPr>
        <i/>
        <sz val="10"/>
        <rFont val="Arial"/>
        <family val="2"/>
        <charset val="204"/>
      </rPr>
      <t>Базисная стоимость:  - занесена вручную</t>
    </r>
  </si>
  <si>
    <r>
      <t xml:space="preserve">Труба нерж.AISI 201арт.К805 ф38мм,  стоимость 162,00/1,18=137,29
</t>
    </r>
    <r>
      <rPr>
        <i/>
        <sz val="10"/>
        <rFont val="Arial"/>
        <family val="2"/>
        <charset val="204"/>
      </rPr>
      <t>Базисная стоимость:  - занесена вручную</t>
    </r>
  </si>
  <si>
    <t>[должность,подпись(инициалы,фамилия)]</t>
  </si>
  <si>
    <t>Форма № 1а</t>
  </si>
  <si>
    <t>"СОГЛАСОВАНО"</t>
  </si>
  <si>
    <t>"_____"________________ 2015 г.</t>
  </si>
  <si>
    <t xml:space="preserve">(наименование стройки) </t>
  </si>
  <si>
    <t>(локальный сметный расчет)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</si>
  <si>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</si>
  <si>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</si>
  <si>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</si>
  <si>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</si>
  <si>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</si>
  <si>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</si>
  <si>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Нормативная трудоемкость</t>
  </si>
  <si>
    <t>чел.час.</t>
  </si>
  <si>
    <t>Средства на оплату труда</t>
  </si>
  <si>
    <t xml:space="preserve">Составил   </t>
  </si>
  <si>
    <t xml:space="preserve">Проверил   </t>
  </si>
  <si>
    <t>Smeta.Cloud  (495) 974-1589</t>
  </si>
  <si>
    <t>_PS_</t>
  </si>
  <si>
    <t>Smeta.Cloud</t>
  </si>
  <si>
    <t>Новый объект</t>
  </si>
  <si>
    <t>Сметные нормы списания</t>
  </si>
  <si>
    <t>Коды ценников</t>
  </si>
  <si>
    <t>ТР для Версии 8: Центральные регионы (с учетом п-ма 2536-ИП/12/ГС от 27.11.12)</t>
  </si>
  <si>
    <t>ФЕР-2001 (редакция 2014 г)</t>
  </si>
  <si>
    <t>Поправки  для НБ 2014 года от 26.02.2015</t>
  </si>
  <si>
    <t>Новая локальная смета</t>
  </si>
  <si>
    <t>Новый раздел</t>
  </si>
  <si>
    <t>Устройство пандуса</t>
  </si>
  <si>
    <t>1</t>
  </si>
  <si>
    <t>м38-01-004-7</t>
  </si>
  <si>
    <t>Изготовление  вручную (мелких деталей) площадки для обслуживания оборудования и трубопроводов</t>
  </si>
  <si>
    <t>1 т конструкций</t>
  </si>
  <si>
    <t>ФЕРм м38-01-004-7 пр. №634/пр от 18.11.2014 г.</t>
  </si>
  <si>
    <t>Монтажные работы</t>
  </si>
  <si>
    <t>Изготовление технологических конструкций  ( (НР= 66; СП=40%  )</t>
  </si>
  <si>
    <t>приг_ФЕРм-38</t>
  </si>
  <si>
    <t>*0,85</t>
  </si>
  <si>
    <t>*0,8</t>
  </si>
  <si>
    <t>1,1</t>
  </si>
  <si>
    <t>101-0971</t>
  </si>
  <si>
    <t>Круглый и квадратный горячекатаный прокат размером 52-70 из углеродистой стали марки Ст3сп</t>
  </si>
  <si>
    <t>т</t>
  </si>
  <si>
    <t>ФССЦ 101-0971 пр. №634/пр от 18.11.2014 г.</t>
  </si>
  <si>
    <t>1,2</t>
  </si>
  <si>
    <t>103-1522</t>
  </si>
  <si>
    <t>Трубы стальные квадратные (ГОСТ 8639-82) размером 80х80 мм. толщина стенки 4 мм</t>
  </si>
  <si>
    <t>м</t>
  </si>
  <si>
    <t>ФССЦ 103-1522 пр. №634/пр от 18.11.2014 г.</t>
  </si>
  <si>
    <t>1,3</t>
  </si>
  <si>
    <t>101-1081</t>
  </si>
  <si>
    <t>Просечно-вытяжной прокат горячекатаный в листах мерных размеров из стали С235, шириной 1000 мм, толщиной 4 мм</t>
  </si>
  <si>
    <t>ФССЦ 101-1081 пр. №634/пр от 18.11.2014 г.</t>
  </si>
  <si>
    <t>2</t>
  </si>
  <si>
    <t>09-03-030-1</t>
  </si>
  <si>
    <t>Монтаж площадок с настилом и ограждением из листовой, рифленой, просечной и круглой стали</t>
  </si>
  <si>
    <t>ФЕР 09-03-030-1 пр. №634/пр от 18.11.2014 г.</t>
  </si>
  <si>
    <t>Общестроительные работы</t>
  </si>
  <si>
    <t>Металлические конструкции</t>
  </si>
  <si>
    <t>ФЕР-09</t>
  </si>
  <si>
    <t>3</t>
  </si>
  <si>
    <t>15-04-030-3</t>
  </si>
  <si>
    <t>Масляная окраска металлических поверхностей стальных балок, труб диаметром более 50 мм и т.п., количество окрасок 2</t>
  </si>
  <si>
    <t>100 м2 окрашиваемой поверхности</t>
  </si>
  <si>
    <t>ФЕР 15-04-030-3 пр. №634/пр от 18.11.2014 г.</t>
  </si>
  <si>
    <t>Отделочные работы</t>
  </si>
  <si>
    <t>ФЕР-15</t>
  </si>
  <si>
    <t>4</t>
  </si>
  <si>
    <t>46-03-001-1</t>
  </si>
  <si>
    <t>Сверление установками алмазного бурения в железобетонных конструкциях вертикальных отверстий глубиной 200 мм диаметром 20 мм</t>
  </si>
  <si>
    <t>100 отверстий</t>
  </si>
  <si>
    <t>ФЕР 46-03-001-1 пр. №634/пр от 18.11.2014 г.</t>
  </si>
  <si>
    <t>Реконструкция зданий и сооружений</t>
  </si>
  <si>
    <t>ФЕР-46</t>
  </si>
  <si>
    <t>5</t>
  </si>
  <si>
    <t>46-03-002-1</t>
  </si>
  <si>
    <t>Сверление установками алмазного бурения в железобетонных конструкциях горизонтальных отверстий глубиной 200 мм диаметром 20 мм</t>
  </si>
  <si>
    <t>ФЕР 46-03-002-1 пр. №634/пр от 18.11.2014 г.</t>
  </si>
  <si>
    <t>6</t>
  </si>
  <si>
    <t>14-02-014-1</t>
  </si>
  <si>
    <t>Установка металлических конструкций каркасов и ограждений</t>
  </si>
  <si>
    <t>1 Т</t>
  </si>
  <si>
    <t>ГЭСН-2001, 14-02-014-1, приказ Минстроя России №703/пр от 12.11.2014 г.</t>
  </si>
  <si>
    <t>Конструкции в с/хозяйстве ( теплицы пленочные )</t>
  </si>
  <si>
    <t>ФЕР-14</t>
  </si>
  <si>
    <t>6,1</t>
  </si>
  <si>
    <t>прайс лист ООО "Перилаглавснаб"</t>
  </si>
  <si>
    <t>Труба нерж.AISI 201арт.К807 ф50мм,  стоимость=236/1,18=200</t>
  </si>
  <si>
    <t>1 п. м</t>
  </si>
  <si>
    <t>1 п. м трубы</t>
  </si>
  <si>
    <t>занесена вручную</t>
  </si>
  <si>
    <t>6,2</t>
  </si>
  <si>
    <t>Труба нерж.AISI 201арт.К803 ф16мм,стоимость=74/1,18=62,71</t>
  </si>
  <si>
    <t>6,3</t>
  </si>
  <si>
    <t>Труба нерж.AISI 201арт.К805 ф38мм,  стоимость 162,00/1,18=137,29</t>
  </si>
  <si>
    <t>1 м</t>
  </si>
  <si>
    <t>1 м трубы</t>
  </si>
  <si>
    <t>6,5</t>
  </si>
  <si>
    <t>101-1714</t>
  </si>
  <si>
    <t>Болты с гайками и шайбами строительные</t>
  </si>
  <si>
    <t>ФССЦ 101-1714 пр. №634/пр от 18.11.2014 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</si>
  <si>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</si>
  <si>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</si>
  <si>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</si>
  <si>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</si>
  <si>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</si>
  <si>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</si>
  <si>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</si>
  <si>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</si>
  <si>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</si>
  <si>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</si>
  <si>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</si>
  <si>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</si>
  <si>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</si>
  <si>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</si>
  <si>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</si>
  <si>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</si>
  <si>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</si>
  <si>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</si>
  <si>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</si>
  <si>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</si>
  <si>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</si>
  <si>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</si>
  <si>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</si>
  <si>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</si>
  <si>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</si>
  <si>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</si>
  <si>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</si>
  <si>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</si>
  <si>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</si>
  <si>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</si>
  <si>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</si>
  <si>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</si>
  <si>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</si>
  <si>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</si>
  <si>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</si>
  <si>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</si>
  <si>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</si>
  <si>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</si>
  <si>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</si>
  <si>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</si>
  <si>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</si>
  <si>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</si>
  <si>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</si>
  <si>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</si>
  <si>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</si>
  <si>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</si>
  <si>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Перила из нержавеющей стали</t>
  </si>
  <si>
    <t>Переменная</t>
  </si>
  <si>
    <t>index</t>
  </si>
  <si>
    <t>Переменная_1</t>
  </si>
  <si>
    <t>Новая переменная</t>
  </si>
  <si>
    <t>Переменная_2</t>
  </si>
  <si>
    <t>разработка логистики транспорта</t>
  </si>
  <si>
    <t>Переменная_3</t>
  </si>
  <si>
    <t>админрасход</t>
  </si>
  <si>
    <t>Переменная_4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</si>
  <si>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</si>
  <si>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</si>
  <si>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</si>
  <si>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</si>
  <si>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</si>
  <si>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</si>
  <si>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</si>
  <si>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</si>
  <si>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</si>
  <si>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</si>
  <si>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</si>
  <si>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</si>
  <si>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</si>
  <si>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</si>
  <si>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</si>
  <si>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</si>
  <si>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</si>
  <si>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</si>
  <si>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</si>
  <si>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</si>
  <si>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</si>
  <si>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</si>
  <si>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</si>
  <si>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</si>
  <si>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</si>
  <si>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</si>
  <si>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</si>
  <si>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</si>
  <si>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</si>
  <si>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</si>
  <si>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</si>
  <si>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</si>
  <si>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</si>
  <si>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</si>
  <si>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</si>
  <si>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</si>
  <si>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</si>
  <si>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</si>
  <si>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</si>
  <si>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</si>
  <si>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</si>
  <si>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</si>
  <si>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</si>
  <si>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</si>
  <si>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</si>
  <si>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</si>
  <si>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</si>
  <si>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</si>
  <si>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</si>
  <si>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</si>
  <si>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</si>
  <si>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</si>
  <si>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</si>
  <si>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</si>
  <si>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</si>
  <si>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</si>
  <si>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</si>
  <si>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</si>
  <si>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</si>
  <si>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</si>
  <si>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</si>
  <si>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Мособлгосэкспертиза к ФЕР-2001 (в редакции 2014г)</t>
  </si>
  <si>
    <t>Индексы за итогом</t>
  </si>
  <si>
    <t>_OBSM_</t>
  </si>
  <si>
    <t>1-2038</t>
  </si>
  <si>
    <t>Рабочий монтажник среднего разряда 3,8</t>
  </si>
  <si>
    <t>чел.-ч</t>
  </si>
  <si>
    <t>Затраты труда машинистов</t>
  </si>
  <si>
    <t>чел.час</t>
  </si>
  <si>
    <t>021102</t>
  </si>
  <si>
    <t>ФСЭМ 021102 пр. №634/пр от 18.11.2014 г.</t>
  </si>
  <si>
    <t>Краны на автомобильном ходу при работе на монтаже технологического оборудования 10 т</t>
  </si>
  <si>
    <t>маш.-ч</t>
  </si>
  <si>
    <t>030404</t>
  </si>
  <si>
    <t>ФСЭМ 030404 пр. №634/пр от 18.11.2014 г.</t>
  </si>
  <si>
    <t>Лебедки электрические тяговым усилием до 31,39 кН (3,2 т)</t>
  </si>
  <si>
    <t>040502</t>
  </si>
  <si>
    <t>ФСЭМ 040502 пр. №634/пр от 18.11.2014 г.</t>
  </si>
  <si>
    <t>Установки для сварки ручной дуговой (постоянного тока)</t>
  </si>
  <si>
    <t>040504</t>
  </si>
  <si>
    <t>ФСЭМ 040504 пр. №634/пр от 18.11.2014 г.</t>
  </si>
  <si>
    <t>Аппарат для газовой сварки и резки</t>
  </si>
  <si>
    <t>330206</t>
  </si>
  <si>
    <t>ФСЭМ 330206 пр. №634/пр от 18.11.2014 г.</t>
  </si>
  <si>
    <t>Дрели электрические</t>
  </si>
  <si>
    <t>330301</t>
  </si>
  <si>
    <t>ФСЭМ 330301 пр. №634/пр от 18.11.2014 г.</t>
  </si>
  <si>
    <t>Машины шлифовальные электрические</t>
  </si>
  <si>
    <t>330900</t>
  </si>
  <si>
    <t>ФСЭМ 330900 пр. №634/пр от 18.11.2014 г.</t>
  </si>
  <si>
    <t>Ножницы листовые кривошипные гильотинные</t>
  </si>
  <si>
    <t>350481</t>
  </si>
  <si>
    <t>ФСЭМ 350481 пр. №634/пр от 18.11.2014 г.</t>
  </si>
  <si>
    <t>Пресс-ножницы комбинированные</t>
  </si>
  <si>
    <t>400002</t>
  </si>
  <si>
    <t>ФСЭМ 400002 пр. №634/пр от 18.11.2014 г.</t>
  </si>
  <si>
    <t>Автомобили бортовые, грузоподъемность до 8 т</t>
  </si>
  <si>
    <t>101-0324</t>
  </si>
  <si>
    <t>ФССЦ 101-0324 пр. №634/пр от 18.11.2014 г.</t>
  </si>
  <si>
    <t>Кислород технический газообразный</t>
  </si>
  <si>
    <t>м3</t>
  </si>
  <si>
    <t>101-1521</t>
  </si>
  <si>
    <t>ФССЦ 101-1521 пр. №634/пр от 18.11.2014 г.</t>
  </si>
  <si>
    <t>Электроды диаметром 5 мм Э42</t>
  </si>
  <si>
    <t>101-2278</t>
  </si>
  <si>
    <t>ФССЦ 101-2278 пр. №634/пр от 18.11.2014 г.</t>
  </si>
  <si>
    <t>Пропан-бутан, смесь техническая</t>
  </si>
  <si>
    <t>кг</t>
  </si>
  <si>
    <t>999-9950</t>
  </si>
  <si>
    <t>ФССЦ 999-9950 пр. №634/пр от 18.11.2014 г.</t>
  </si>
  <si>
    <t>Вспомогательные ненормируемые материалы (2% от ОЗП)</t>
  </si>
  <si>
    <t>РУБ</t>
  </si>
  <si>
    <t>1-1036</t>
  </si>
  <si>
    <t>Рабочий строитель среднего разряда 3,6</t>
  </si>
  <si>
    <t>020403</t>
  </si>
  <si>
    <t>ФСЭМ 020403 пр. №634/пр от 18.11.2014 г.</t>
  </si>
  <si>
    <t>Краны козловые при работе на монтаже технологического оборудования 32 т</t>
  </si>
  <si>
    <t>021141</t>
  </si>
  <si>
    <t>ФСЭМ 021141 пр. №634/пр от 18.11.2014 г.</t>
  </si>
  <si>
    <t>Краны на автомобильном ходу при работе на других видах строительства 10 т</t>
  </si>
  <si>
    <t>030203</t>
  </si>
  <si>
    <t>ФСЭМ 030203 пр. №634/пр от 18.11.2014 г.</t>
  </si>
  <si>
    <t>Домкраты гидравлические грузоподъемностью 63-100 т</t>
  </si>
  <si>
    <t>041000</t>
  </si>
  <si>
    <t>ФСЭМ 041000 пр. №634/пр от 18.11.2014 г.</t>
  </si>
  <si>
    <t>Преобразователи сварочные с номинальным сварочным током 315-500 А</t>
  </si>
  <si>
    <t>041400</t>
  </si>
  <si>
    <t>ФСЭМ 041400 пр. №634/пр от 18.11.2014 г.</t>
  </si>
  <si>
    <t>Электрические печи для сушки сварочных материалов с регулированием температуры в пределах от 80 °С до 500 °С</t>
  </si>
  <si>
    <t>400001</t>
  </si>
  <si>
    <t>ФСЭМ 400001 пр. №634/пр от 18.11.2014 г.</t>
  </si>
  <si>
    <t>Автомобили бортовые, грузоподъемность до 5 т</t>
  </si>
  <si>
    <t>101-0309</t>
  </si>
  <si>
    <t>ФССЦ 101-0309 пр. №634/пр от 18.11.2014 г.</t>
  </si>
  <si>
    <t>Канаты пеньковые пропитанные</t>
  </si>
  <si>
    <t>101-0797</t>
  </si>
  <si>
    <t>ФССЦ 101-0797 пр. №634/пр от 18.11.2014 г.</t>
  </si>
  <si>
    <t>Проволока горячекатаная в мотках, диаметром 6,3-6,5 мм</t>
  </si>
  <si>
    <t>101-1019</t>
  </si>
  <si>
    <t>ФССЦ 101-1019 пр. №634/пр от 18.11.2014 г.</t>
  </si>
  <si>
    <t>Швеллеры № 40 из стали марки Ст0</t>
  </si>
  <si>
    <t>101-1515</t>
  </si>
  <si>
    <t>ФССЦ 101-1515 пр. №634/пр от 18.11.2014 г.</t>
  </si>
  <si>
    <t>Электроды диаметром 4 мм Э46</t>
  </si>
  <si>
    <t>101-1805</t>
  </si>
  <si>
    <t>ФССЦ 101-1805 пр. №634/пр от 18.11.2014 г.</t>
  </si>
  <si>
    <t>Гвозди строительные</t>
  </si>
  <si>
    <t>101-2467</t>
  </si>
  <si>
    <t>ФССЦ 101-2467 пр. №634/пр от 18.11.2014 г.</t>
  </si>
  <si>
    <t>Растворитель марки Р-4</t>
  </si>
  <si>
    <t>102-0023</t>
  </si>
  <si>
    <t>ФССЦ 102-0023 пр. №634/пр от 18.11.2014 г.</t>
  </si>
  <si>
    <t>Бруски обрезные хвойных пород длиной 4-6,5 м, шириной 75-150 мм, толщиной 40-75 мм, I сорта</t>
  </si>
  <si>
    <t>113-0021</t>
  </si>
  <si>
    <t>ФССЦ 113-0021 пр. №634/пр от 18.11.2014 г.</t>
  </si>
  <si>
    <t>Грунтовка ГФ-021 красно-коричневая</t>
  </si>
  <si>
    <t>201-0756</t>
  </si>
  <si>
    <t>ФССЦ 201-0756 пр. №634/пр от 18.11.2014 г.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</si>
  <si>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</si>
  <si>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508-0097</t>
  </si>
  <si>
    <t>ФССЦ 508-0097 пр. №634/пр от 18.11.2014 г.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</si>
  <si>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</si>
  <si>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10 м</t>
  </si>
  <si>
    <t>1-1033</t>
  </si>
  <si>
    <t>Рабочий строитель среднего разряда 3,3</t>
  </si>
  <si>
    <t>030954</t>
  </si>
  <si>
    <t>ФСЭМ 030954 пр. №634/пр от 18.11.2014 г.</t>
  </si>
  <si>
    <t>Подъемники грузоподъемностью до 500 кг одномачтовые, высота подъема 45 м</t>
  </si>
  <si>
    <t>101-0456</t>
  </si>
  <si>
    <t>ФССЦ 101-0456 пр. №634/пр от 18.11.2014 г.</t>
  </si>
  <si>
    <t>Краски цветные, готовые к применению для внутренних работ МА-25 розово-бежевая, светло-бежевая, светло-серая</t>
  </si>
  <si>
    <t>101-1757</t>
  </si>
  <si>
    <t>ФССЦ 101-1757 пр. №634/пр от 18.11.2014 г.</t>
  </si>
  <si>
    <t>Ветошь</t>
  </si>
  <si>
    <t>101-1825</t>
  </si>
  <si>
    <t>ФССЦ 101-1825 пр. №634/пр от 18.11.2014 г.</t>
  </si>
  <si>
    <t>Олифа натуральная</t>
  </si>
  <si>
    <t>1-1040</t>
  </si>
  <si>
    <t>Рабочий строитель среднего разряда 4</t>
  </si>
  <si>
    <t>330210</t>
  </si>
  <si>
    <t>ФСЭМ 330210 пр. №634/пр от 18.11.2014 г.</t>
  </si>
  <si>
    <t>Установки для сверления отверстий в железобетоне диаметром до 160 мм</t>
  </si>
  <si>
    <t>101-1913</t>
  </si>
  <si>
    <t>ФССЦ 101-1913 пр. №634/пр от 18.11.2014 г.</t>
  </si>
  <si>
    <t>Сверла кольцевые алмазные диаметром 20 мм</t>
  </si>
  <si>
    <t>шт.</t>
  </si>
  <si>
    <t>411-0001</t>
  </si>
  <si>
    <t>ФССЦ 411-0001 пр. №634/пр от 18.11.2014 г.</t>
  </si>
  <si>
    <t>Вода</t>
  </si>
  <si>
    <t>1-1035</t>
  </si>
  <si>
    <t>Рабочий строитель среднего разряда 3,5</t>
  </si>
  <si>
    <t>101-0605</t>
  </si>
  <si>
    <t>ФССЦ 101-0605 пр. №634/пр от 18.11.2014 г.</t>
  </si>
  <si>
    <t>Мастика герметизирующая нетвердеющая «Гэлан»</t>
  </si>
  <si>
    <t>101-1514</t>
  </si>
  <si>
    <t>ФССЦ 101-1514 пр. №634/пр от 18.11.2014 г.</t>
  </si>
  <si>
    <t>Электроды диаметром 4 мм Э42А</t>
  </si>
  <si>
    <t>102-0024</t>
  </si>
  <si>
    <t>ФССЦ 102-0024 пр. №634/пр от 18.11.2014 г.</t>
  </si>
  <si>
    <t>Бруски обрезные хвойных пород длиной 4-6,5 м, шириной 75-150 мм, толщиной 40-75 мм, II сорта</t>
  </si>
  <si>
    <t>113-0246</t>
  </si>
  <si>
    <t>ФССЦ 113-0246 пр. №634/пр от 18.11.2014 г.</t>
  </si>
  <si>
    <t>Эмаль ПФ-115 серая</t>
  </si>
  <si>
    <t>201-9002</t>
  </si>
  <si>
    <t>ФССЦ 201-9002 пр. №634/пр от 18.11.2014 г.</t>
  </si>
  <si>
    <t>Конструкции стальные</t>
  </si>
  <si>
    <t>устройство пандуса, перила из нержавеющей стали</t>
  </si>
  <si>
    <t>Итого по смете: устройство пандуса, перила из нержавеющей стали</t>
  </si>
</sst>
</file>

<file path=xl/styles.xml><?xml version="1.0" encoding="utf-8"?>
<styleSheet xmlns="http://schemas.openxmlformats.org/spreadsheetml/2006/main">
  <numFmts count="3">
    <numFmt numFmtId="164" formatCode="#,##0.00;[Red]&quot;- &quot;#,##0.00"/>
    <numFmt numFmtId="166" formatCode="#,##0.00####;[Red]&quot;- &quot;#,##0.00####"/>
    <numFmt numFmtId="167" formatCode="mmmm"/>
  </numFmts>
  <fonts count="9"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0" fillId="0" borderId="0" xfId="0" applyNumberFormat="1"/>
    <xf numFmtId="164" fontId="7" fillId="0" borderId="0" xfId="0" applyNumberFormat="1" applyFont="1" applyAlignment="1">
      <alignment horizontal="right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166" fontId="2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4" fillId="0" borderId="0" xfId="0" applyFont="1" applyAlignment="1">
      <alignment vertical="top"/>
    </xf>
    <xf numFmtId="164" fontId="4" fillId="0" borderId="0" xfId="0" applyNumberFormat="1" applyFont="1" applyBorder="1" applyAlignment="1">
      <alignment horizontal="right" vertical="top" shrinkToFi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7" fontId="2" fillId="0" borderId="0" xfId="0" applyNumberFormat="1" applyFont="1"/>
    <xf numFmtId="1" fontId="2" fillId="0" borderId="0" xfId="0" applyNumberFormat="1" applyFont="1"/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top" shrinkToFi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topLeftCell="A85" workbookViewId="0">
      <selection activeCell="H101" sqref="H101:J101"/>
    </sheetView>
  </sheetViews>
  <sheetFormatPr defaultColWidth="11.5703125" defaultRowHeight="12.75"/>
  <cols>
    <col min="1" max="1" width="6.5703125" customWidth="1"/>
    <col min="2" max="2" width="20.42578125" customWidth="1"/>
    <col min="3" max="3" width="46" customWidth="1"/>
    <col min="5" max="9" width="12.7109375" customWidth="1"/>
    <col min="15" max="21" width="0" hidden="1" customWidth="1"/>
  </cols>
  <sheetData>
    <row r="1" spans="1:10">
      <c r="A1" s="4" t="str">
        <f>Source!B1</f>
        <v>Smeta.Cloud  (495) 974-1589</v>
      </c>
    </row>
    <row r="2" spans="1:10">
      <c r="J2" t="s">
        <v>25</v>
      </c>
    </row>
    <row r="3" spans="1:10" ht="16.5">
      <c r="A3" s="22"/>
      <c r="B3" s="37" t="s">
        <v>26</v>
      </c>
      <c r="C3" s="37"/>
      <c r="D3" s="37"/>
      <c r="E3" s="37"/>
      <c r="F3" s="1"/>
      <c r="G3" s="37" t="s">
        <v>1</v>
      </c>
      <c r="H3" s="37"/>
      <c r="I3" s="37"/>
      <c r="J3" s="37"/>
    </row>
    <row r="4" spans="1:10" ht="14.25">
      <c r="A4" s="1"/>
      <c r="B4" s="36"/>
      <c r="C4" s="36"/>
      <c r="D4" s="36"/>
      <c r="E4" s="36"/>
      <c r="F4" s="1"/>
      <c r="G4" s="36"/>
      <c r="H4" s="36"/>
      <c r="I4" s="36"/>
      <c r="J4" s="36"/>
    </row>
    <row r="5" spans="1:10" ht="14.25">
      <c r="A5" s="23"/>
      <c r="B5" s="23"/>
      <c r="C5" s="21"/>
      <c r="D5" s="21"/>
      <c r="E5" s="21"/>
      <c r="F5" s="1"/>
      <c r="G5" s="24"/>
      <c r="H5" s="21"/>
      <c r="I5" s="21"/>
      <c r="J5" s="21"/>
    </row>
    <row r="6" spans="1:10" ht="14.25">
      <c r="A6" s="24"/>
      <c r="B6" s="36" t="str">
        <f>CONCATENATE("______________________ ",IF(Source!AL12&lt;&gt;"",Source!AL12,""))</f>
        <v xml:space="preserve">______________________ </v>
      </c>
      <c r="C6" s="36"/>
      <c r="D6" s="36"/>
      <c r="E6" s="36"/>
      <c r="F6" s="1"/>
      <c r="G6" s="36" t="str">
        <f>CONCATENATE("______________________ ",IF(Source!AH12&lt;&gt;"",Source!AH12,""))</f>
        <v xml:space="preserve">______________________ </v>
      </c>
      <c r="H6" s="36"/>
      <c r="I6" s="36"/>
      <c r="J6" s="36"/>
    </row>
    <row r="7" spans="1:10" ht="12.75" customHeight="1">
      <c r="A7" s="25"/>
      <c r="B7" s="30" t="s">
        <v>27</v>
      </c>
      <c r="C7" s="30"/>
      <c r="D7" s="30"/>
      <c r="E7" s="30"/>
      <c r="F7" s="1"/>
      <c r="G7" s="30" t="s">
        <v>27</v>
      </c>
      <c r="H7" s="30"/>
      <c r="I7" s="30"/>
      <c r="J7" s="30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9" t="s">
        <v>28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40" t="str">
        <f>CONCATENATE("ЛОКАЛЬНЫЙ СМЕТНЫЙ РАСЧЕТ № ",IF(Source!F20&lt;&gt;"Новая локальная смета",Source!F20,""))</f>
        <v xml:space="preserve">ЛОКАЛЬНЫЙ СМЕТНЫЙ РАСЧЕТ № 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 customHeight="1">
      <c r="A14" s="41" t="s">
        <v>29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 customHeight="1">
      <c r="A16" s="42" t="str">
        <f>IF(Source!G20&lt;&gt;"Новая локальная смета",Source!G20,"")</f>
        <v/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4.25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">
      <c r="A18" s="43" t="s">
        <v>387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4" t="s">
        <v>30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30" t="str">
        <f>CONCATENATE("Основание: чертежи № ",Source!J20)</f>
        <v xml:space="preserve">Основание: чертежи № 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26" t="s">
        <v>31</v>
      </c>
      <c r="I23" s="26" t="s">
        <v>32</v>
      </c>
      <c r="J23" s="1"/>
    </row>
    <row r="24" spans="1:10" ht="14.25">
      <c r="A24" s="1"/>
      <c r="B24" s="1"/>
      <c r="C24" s="1"/>
      <c r="D24" s="1"/>
      <c r="E24" s="1"/>
      <c r="F24" s="1"/>
      <c r="G24" s="1"/>
      <c r="H24" s="26" t="s">
        <v>33</v>
      </c>
      <c r="I24" s="26" t="s">
        <v>33</v>
      </c>
      <c r="J24" s="1"/>
    </row>
    <row r="25" spans="1:10" ht="14.25">
      <c r="A25" s="1"/>
      <c r="B25" s="1"/>
      <c r="C25" s="1"/>
      <c r="D25" s="1"/>
      <c r="E25" s="36" t="s">
        <v>34</v>
      </c>
      <c r="F25" s="36"/>
      <c r="G25" s="36"/>
      <c r="H25" s="27">
        <f>SUM(O32:O93)/1000</f>
        <v>39.349450000000004</v>
      </c>
      <c r="I25" s="27">
        <f>(Source!AR98)/1000</f>
        <v>250</v>
      </c>
      <c r="J25" s="1" t="s">
        <v>35</v>
      </c>
    </row>
    <row r="26" spans="1:10" ht="14.25">
      <c r="A26" s="1"/>
      <c r="B26" s="1"/>
      <c r="C26" s="1"/>
      <c r="D26" s="1"/>
      <c r="E26" s="36" t="s">
        <v>36</v>
      </c>
      <c r="F26" s="36"/>
      <c r="G26" s="36"/>
      <c r="H26" s="27">
        <f>Source!F117+Source!F118</f>
        <v>438.62559999999996</v>
      </c>
      <c r="I26" s="27">
        <f>Source!F117+Source!F118</f>
        <v>438.62559999999996</v>
      </c>
      <c r="J26" s="1" t="s">
        <v>37</v>
      </c>
    </row>
    <row r="27" spans="1:10" ht="14.25">
      <c r="A27" s="1"/>
      <c r="B27" s="1"/>
      <c r="C27" s="1"/>
      <c r="D27" s="1"/>
      <c r="E27" s="36" t="s">
        <v>38</v>
      </c>
      <c r="F27" s="36"/>
      <c r="G27" s="36"/>
      <c r="H27" s="27">
        <f>SUM(Q32:Q93)/1000</f>
        <v>3.1692900000000002</v>
      </c>
      <c r="I27" s="27">
        <f>((Source!F111+Source!F112)/1000)</f>
        <v>71.404319999999998</v>
      </c>
      <c r="J27" s="1" t="s">
        <v>35</v>
      </c>
    </row>
    <row r="28" spans="1:10" ht="14.25">
      <c r="A28" s="1"/>
      <c r="B28" s="1"/>
      <c r="C28" s="1"/>
      <c r="D28" s="1"/>
      <c r="E28" s="1"/>
      <c r="F28" s="1"/>
      <c r="G28" s="1"/>
      <c r="H28" s="2"/>
      <c r="I28" s="27"/>
      <c r="J28" s="1"/>
    </row>
    <row r="29" spans="1:10" ht="14.25">
      <c r="A29" s="1" t="s">
        <v>5</v>
      </c>
      <c r="B29" s="1"/>
      <c r="C29" s="1"/>
      <c r="D29" s="28"/>
      <c r="E29" s="29"/>
      <c r="F29" s="1"/>
      <c r="G29" s="1"/>
      <c r="H29" s="1"/>
      <c r="I29" s="1"/>
      <c r="J29" s="1"/>
    </row>
    <row r="30" spans="1:10" ht="71.25">
      <c r="A30" s="5" t="s">
        <v>0</v>
      </c>
      <c r="B30" s="5" t="s">
        <v>6</v>
      </c>
      <c r="C30" s="5" t="s">
        <v>2</v>
      </c>
      <c r="D30" s="5" t="s">
        <v>3</v>
      </c>
      <c r="E30" s="5" t="s">
        <v>7</v>
      </c>
      <c r="F30" s="5" t="s">
        <v>8</v>
      </c>
      <c r="G30" s="3" t="s">
        <v>9</v>
      </c>
      <c r="H30" s="5" t="s">
        <v>10</v>
      </c>
      <c r="I30" s="5" t="s">
        <v>11</v>
      </c>
      <c r="J30" s="5" t="s">
        <v>12</v>
      </c>
    </row>
    <row r="31" spans="1:10" ht="14.25">
      <c r="A31" s="5">
        <v>1</v>
      </c>
      <c r="B31" s="5">
        <v>2</v>
      </c>
      <c r="C31" s="5">
        <v>3</v>
      </c>
      <c r="D31" s="5">
        <v>4</v>
      </c>
      <c r="E31" s="5">
        <v>5</v>
      </c>
      <c r="F31" s="5">
        <v>6</v>
      </c>
      <c r="G31" s="5">
        <v>7</v>
      </c>
      <c r="H31" s="5">
        <v>8</v>
      </c>
      <c r="I31" s="5">
        <v>9</v>
      </c>
      <c r="J31" s="5">
        <v>10</v>
      </c>
    </row>
    <row r="33" spans="1:21" ht="16.5">
      <c r="A33" s="31" t="str">
        <f>CONCATENATE("Раздел: ",IF(Source!G24&lt;&gt;"Новый раздел",Source!G24,""))</f>
        <v>Раздел: Устройство пандуса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21" ht="42.75">
      <c r="A34" s="7" t="str">
        <f>IF(Source!E28&lt;&gt;"",Source!E28,"")</f>
        <v>1</v>
      </c>
      <c r="B34" s="7" t="str">
        <f>IF(Source!F28&lt;&gt;"",Source!F28,"")</f>
        <v>м38-01-004-7</v>
      </c>
      <c r="C34" s="8" t="str">
        <f>IF(Source!G28&lt;&gt;"",Source!G28,"")</f>
        <v>Изготовление  вручную (мелких деталей) площадки для обслуживания оборудования и трубопроводов</v>
      </c>
      <c r="D34" s="9" t="str">
        <f>IF(Source!H28&lt;&gt;"",Source!H28,"")</f>
        <v>1 т конструкций</v>
      </c>
      <c r="E34" s="9">
        <f>Source!I28</f>
        <v>1.9</v>
      </c>
      <c r="F34" s="10"/>
      <c r="G34" s="9"/>
      <c r="H34" s="11"/>
      <c r="I34" s="9" t="str">
        <f>IF(Source!BO28&lt;&gt;"",Source!BO28,"")</f>
        <v>м38-01-004-7</v>
      </c>
      <c r="J34" s="11"/>
      <c r="R34" s="12">
        <f>ROUND((Source!FX28/100)*((ROUND(Source!AF28*Source!I28,2)+ROUND(Source!AE28*Source!I28,2))),2)</f>
        <v>1448.22</v>
      </c>
      <c r="S34" s="12">
        <f>Source!X28</f>
        <v>27684.69</v>
      </c>
      <c r="T34" s="12">
        <f>ROUND((Source!FY28/100)*((ROUND(Source!AF28*Source!I28,2)+ROUND(Source!AE28*Source!I28,2))),2)</f>
        <v>877.71</v>
      </c>
      <c r="U34" s="12">
        <f>Source!Y28</f>
        <v>15819.82</v>
      </c>
    </row>
    <row r="35" spans="1:21" ht="14.25">
      <c r="A35" s="7"/>
      <c r="B35" s="7"/>
      <c r="C35" s="8" t="s">
        <v>13</v>
      </c>
      <c r="D35" s="9"/>
      <c r="E35" s="9"/>
      <c r="F35" s="10">
        <f>Source!AO28</f>
        <v>1128</v>
      </c>
      <c r="G35" s="9" t="str">
        <f>IF(Source!DG28&lt;&gt;"",Source!DG28," ")</f>
        <v xml:space="preserve"> </v>
      </c>
      <c r="H35" s="11">
        <f>ROUND(Source!AF28*Source!I28,2)</f>
        <v>2143.1999999999998</v>
      </c>
      <c r="I35" s="9">
        <f>IF(Source!BA28&lt;&gt;0,Source!BA28,1)</f>
        <v>22.53</v>
      </c>
      <c r="J35" s="11">
        <f>Source!S28</f>
        <v>48286.3</v>
      </c>
      <c r="Q35" s="12">
        <f>H35</f>
        <v>2143.1999999999998</v>
      </c>
    </row>
    <row r="36" spans="1:21" ht="14.25">
      <c r="A36" s="7"/>
      <c r="B36" s="7"/>
      <c r="C36" s="8" t="s">
        <v>14</v>
      </c>
      <c r="D36" s="9"/>
      <c r="E36" s="9"/>
      <c r="F36" s="10">
        <f>Source!AM28</f>
        <v>516.16999999999996</v>
      </c>
      <c r="G36" s="9" t="str">
        <f>IF(Source!DE28&lt;&gt;"",Source!DE28," ")</f>
        <v xml:space="preserve"> </v>
      </c>
      <c r="H36" s="11">
        <f>ROUND(Source!AD28*Source!I28,2)</f>
        <v>980.72</v>
      </c>
      <c r="I36" s="9">
        <f>IF(Source!BB28&lt;&gt;0,Source!BB28,1)</f>
        <v>6.25</v>
      </c>
      <c r="J36" s="11">
        <f>Source!Q28</f>
        <v>6129.52</v>
      </c>
    </row>
    <row r="37" spans="1:21" ht="14.25">
      <c r="A37" s="7"/>
      <c r="B37" s="7"/>
      <c r="C37" s="8" t="s">
        <v>15</v>
      </c>
      <c r="D37" s="9"/>
      <c r="E37" s="9"/>
      <c r="F37" s="10">
        <f>Source!AN28</f>
        <v>26.88</v>
      </c>
      <c r="G37" s="9" t="str">
        <f>IF(Source!DF28&lt;&gt;"",Source!DF28," ")</f>
        <v xml:space="preserve"> </v>
      </c>
      <c r="H37" s="13">
        <f>ROUND(Source!AE28*Source!I28,2)</f>
        <v>51.07</v>
      </c>
      <c r="I37" s="9">
        <f>IF(Source!BS28&lt;&gt;0,Source!BS28,1)</f>
        <v>22.53</v>
      </c>
      <c r="J37" s="13">
        <f>Source!R28</f>
        <v>1150.6500000000001</v>
      </c>
      <c r="Q37" s="12">
        <f>H37</f>
        <v>51.07</v>
      </c>
    </row>
    <row r="38" spans="1:21" ht="14.25">
      <c r="A38" s="7"/>
      <c r="B38" s="7"/>
      <c r="C38" s="8" t="s">
        <v>16</v>
      </c>
      <c r="D38" s="9"/>
      <c r="E38" s="9"/>
      <c r="F38" s="10">
        <f>Source!AL28</f>
        <v>5811.05</v>
      </c>
      <c r="G38" s="9" t="str">
        <f>IF(Source!DD28&lt;&gt;"",Source!DD28," ")</f>
        <v xml:space="preserve"> </v>
      </c>
      <c r="H38" s="11">
        <f>ROUND(Source!AC28*Source!I28,2)</f>
        <v>11041</v>
      </c>
      <c r="I38" s="9">
        <f>IF(Source!BC28&lt;&gt;0,Source!BC28,1)</f>
        <v>5.04</v>
      </c>
      <c r="J38" s="11">
        <f>Source!P28</f>
        <v>55646.61</v>
      </c>
    </row>
    <row r="39" spans="1:21" ht="42.75">
      <c r="A39" s="7" t="str">
        <f>IF(Source!E29&lt;&gt;"",Source!E29,"")</f>
        <v>1,1</v>
      </c>
      <c r="B39" s="7" t="str">
        <f>IF(Source!F29&lt;&gt;"",Source!F29,"")</f>
        <v>101-0971</v>
      </c>
      <c r="C39" s="8" t="str">
        <f>IF(Source!G29&lt;&gt;"",Source!G29,"")</f>
        <v>Круглый и квадратный горячекатаный прокат размером 52-70 из углеродистой стали марки Ст3сп</v>
      </c>
      <c r="D39" s="9" t="str">
        <f>IF(Source!H29&lt;&gt;"",Source!H29,"")</f>
        <v>т</v>
      </c>
      <c r="E39" s="9">
        <f>Source!I29</f>
        <v>1.6521999999999998E-2</v>
      </c>
      <c r="F39" s="10">
        <f>Source!AK29</f>
        <v>5433.02</v>
      </c>
      <c r="G39" s="9"/>
      <c r="H39" s="11">
        <f>ROUND(Source!AC29*Source!I29,2)+ROUND(Source!AD29*Source!I29,2)+ROUND(Source!AF29*Source!I29,2)</f>
        <v>89.76</v>
      </c>
      <c r="I39" s="9">
        <f>IF(Source!BC29&lt;&gt;0,Source!BC29,1)</f>
        <v>5.74</v>
      </c>
      <c r="J39" s="11">
        <f>Source!O29</f>
        <v>515.25</v>
      </c>
      <c r="R39" s="12">
        <f>ROUND((Source!FX29/100)*((ROUND(Source!AF29*Source!I29,2)+ROUND(Source!AE29*Source!I29,2))),2)</f>
        <v>0</v>
      </c>
      <c r="S39" s="12">
        <f>Source!X29</f>
        <v>0</v>
      </c>
      <c r="T39" s="12">
        <f>ROUND((Source!FY29/100)*((ROUND(Source!AF29*Source!I29,2)+ROUND(Source!AE29*Source!I29,2))),2)</f>
        <v>0</v>
      </c>
      <c r="U39" s="12">
        <f>Source!Y29</f>
        <v>0</v>
      </c>
    </row>
    <row r="40" spans="1:21" ht="42.75">
      <c r="A40" s="7" t="str">
        <f>IF(Source!E30&lt;&gt;"",Source!E30,"")</f>
        <v>1,2</v>
      </c>
      <c r="B40" s="7" t="str">
        <f>IF(Source!F30&lt;&gt;"",Source!F30,"")</f>
        <v>103-1522</v>
      </c>
      <c r="C40" s="8" t="str">
        <f>IF(Source!G30&lt;&gt;"",Source!G30,"")</f>
        <v>Трубы стальные квадратные (ГОСТ 8639-82) размером 80х80 мм. толщина стенки 4 мм</v>
      </c>
      <c r="D40" s="9" t="str">
        <f>IF(Source!H30&lt;&gt;"",Source!H30,"")</f>
        <v>м</v>
      </c>
      <c r="E40" s="9">
        <f>Source!I30</f>
        <v>20</v>
      </c>
      <c r="F40" s="10">
        <f>Source!AK30</f>
        <v>75.02</v>
      </c>
      <c r="G40" s="9"/>
      <c r="H40" s="11">
        <f>ROUND(Source!AC30*Source!I30,2)+ROUND(Source!AD30*Source!I30,2)+ROUND(Source!AF30*Source!I30,2)</f>
        <v>1500.4</v>
      </c>
      <c r="I40" s="9">
        <f>IF(Source!BC30&lt;&gt;0,Source!BC30,1)</f>
        <v>3.72</v>
      </c>
      <c r="J40" s="11">
        <f>Source!O30</f>
        <v>5581.49</v>
      </c>
      <c r="R40" s="12">
        <f>ROUND((Source!FX30/100)*((ROUND(Source!AF30*Source!I30,2)+ROUND(Source!AE30*Source!I30,2))),2)</f>
        <v>0</v>
      </c>
      <c r="S40" s="12">
        <f>Source!X30</f>
        <v>0</v>
      </c>
      <c r="T40" s="12">
        <f>ROUND((Source!FY30/100)*((ROUND(Source!AF30*Source!I30,2)+ROUND(Source!AE30*Source!I30,2))),2)</f>
        <v>0</v>
      </c>
      <c r="U40" s="12">
        <f>Source!Y30</f>
        <v>0</v>
      </c>
    </row>
    <row r="41" spans="1:21" ht="42.75">
      <c r="A41" s="7" t="str">
        <f>IF(Source!E31&lt;&gt;"",Source!E31,"")</f>
        <v>1,3</v>
      </c>
      <c r="B41" s="7" t="str">
        <f>IF(Source!F31&lt;&gt;"",Source!F31,"")</f>
        <v>101-1081</v>
      </c>
      <c r="C41" s="8" t="str">
        <f>IF(Source!G31&lt;&gt;"",Source!G31,"")</f>
        <v>Просечно-вытяжной прокат горячекатаный в листах мерных размеров из стали С235, шириной 1000 мм, толщиной 4 мм</v>
      </c>
      <c r="D41" s="9" t="str">
        <f>IF(Source!H31&lt;&gt;"",Source!H31,"")</f>
        <v>т</v>
      </c>
      <c r="E41" s="9">
        <f>Source!I31</f>
        <v>0.46692349999999999</v>
      </c>
      <c r="F41" s="10">
        <f>Source!AK31</f>
        <v>8710.61</v>
      </c>
      <c r="G41" s="9"/>
      <c r="H41" s="11">
        <f>ROUND(Source!AC31*Source!I31,2)+ROUND(Source!AD31*Source!I31,2)+ROUND(Source!AF31*Source!I31,2)</f>
        <v>4067.19</v>
      </c>
      <c r="I41" s="9">
        <f>IF(Source!BC31&lt;&gt;0,Source!BC31,1)</f>
        <v>3.54</v>
      </c>
      <c r="J41" s="11">
        <f>Source!O31</f>
        <v>14397.85</v>
      </c>
      <c r="R41" s="12">
        <f>ROUND((Source!FX31/100)*((ROUND(Source!AF31*Source!I31,2)+ROUND(Source!AE31*Source!I31,2))),2)</f>
        <v>0</v>
      </c>
      <c r="S41" s="12">
        <f>Source!X31</f>
        <v>0</v>
      </c>
      <c r="T41" s="12">
        <f>ROUND((Source!FY31/100)*((ROUND(Source!AF31*Source!I31,2)+ROUND(Source!AE31*Source!I31,2))),2)</f>
        <v>0</v>
      </c>
      <c r="U41" s="12">
        <f>Source!Y31</f>
        <v>0</v>
      </c>
    </row>
    <row r="42" spans="1:21" ht="14.25">
      <c r="A42" s="7"/>
      <c r="B42" s="7"/>
      <c r="C42" s="8" t="str">
        <f>CONCATENATE("НР от ФОТ [к тек. уровню ",Source!FV28,"]")</f>
        <v>НР от ФОТ [к тек. уровню *0,85]</v>
      </c>
      <c r="D42" s="9" t="s">
        <v>17</v>
      </c>
      <c r="E42" s="9">
        <f>Source!BZ28</f>
        <v>66</v>
      </c>
      <c r="F42" s="10"/>
      <c r="G42" s="9"/>
      <c r="H42" s="11">
        <f>SUM(R34:R42)</f>
        <v>1448.22</v>
      </c>
      <c r="I42" s="9">
        <f>Source!AT28</f>
        <v>56</v>
      </c>
      <c r="J42" s="11">
        <f>SUM(S34:S42)</f>
        <v>27684.69</v>
      </c>
    </row>
    <row r="43" spans="1:21" ht="14.25">
      <c r="A43" s="7"/>
      <c r="B43" s="7"/>
      <c r="C43" s="8" t="str">
        <f>CONCATENATE("СП от ФОТ [к тек. уровню ",Source!FW28,"]")</f>
        <v>СП от ФОТ [к тек. уровню *0,8]</v>
      </c>
      <c r="D43" s="9" t="s">
        <v>17</v>
      </c>
      <c r="E43" s="9">
        <f>Source!CA28</f>
        <v>40</v>
      </c>
      <c r="F43" s="10"/>
      <c r="G43" s="9"/>
      <c r="H43" s="11">
        <f>SUM(T34:T43)</f>
        <v>877.71</v>
      </c>
      <c r="I43" s="9">
        <f>Source!AU28</f>
        <v>32</v>
      </c>
      <c r="J43" s="11">
        <f>SUM(U34:U43)</f>
        <v>15819.82</v>
      </c>
    </row>
    <row r="44" spans="1:21" ht="14.25">
      <c r="A44" s="14"/>
      <c r="B44" s="14"/>
      <c r="C44" s="6" t="s">
        <v>18</v>
      </c>
      <c r="D44" s="15" t="s">
        <v>19</v>
      </c>
      <c r="E44" s="15">
        <f>Source!AQ28</f>
        <v>120</v>
      </c>
      <c r="F44" s="16"/>
      <c r="G44" s="15" t="str">
        <f>IF(Source!DI28&lt;&gt;"",Source!DI28," ")</f>
        <v xml:space="preserve"> </v>
      </c>
      <c r="H44" s="17">
        <f>Source!U28</f>
        <v>228</v>
      </c>
      <c r="I44" s="15"/>
      <c r="J44" s="17"/>
    </row>
    <row r="45" spans="1:21" ht="12.75" customHeight="1">
      <c r="A45" s="18"/>
      <c r="B45" s="18"/>
      <c r="C45" s="18" t="s">
        <v>20</v>
      </c>
      <c r="D45" s="18"/>
      <c r="E45" s="18"/>
      <c r="F45" s="18"/>
      <c r="G45" s="32">
        <f>ROUND(Source!AC28*Source!I28,2)+ROUND(Source!AF28*Source!I28,2)+ROUND(Source!AD28*Source!I28,2)+SUM(H39:H43)</f>
        <v>22148.2</v>
      </c>
      <c r="H45" s="32"/>
      <c r="I45" s="32">
        <f>Source!O28+SUM(J39:J43)</f>
        <v>174061.53</v>
      </c>
      <c r="J45" s="32"/>
      <c r="O45" s="12">
        <f>G45</f>
        <v>22148.2</v>
      </c>
      <c r="P45" s="12">
        <f>I45</f>
        <v>174061.53</v>
      </c>
    </row>
    <row r="46" spans="1:21" ht="42.75">
      <c r="A46" s="7" t="str">
        <f>IF(Source!E32&lt;&gt;"",Source!E32,"")</f>
        <v>2</v>
      </c>
      <c r="B46" s="7" t="str">
        <f>IF(Source!F32&lt;&gt;"",Source!F32,"")</f>
        <v>09-03-030-1</v>
      </c>
      <c r="C46" s="8" t="str">
        <f>IF(Source!G32&lt;&gt;"",Source!G32,"")</f>
        <v>Монтаж площадок с настилом и ограждением из листовой, рифленой, просечной и круглой стали</v>
      </c>
      <c r="D46" s="9" t="str">
        <f>IF(Source!H32&lt;&gt;"",Source!H32,"")</f>
        <v>1 т конструкций</v>
      </c>
      <c r="E46" s="9">
        <f>Source!I32</f>
        <v>1.9</v>
      </c>
      <c r="F46" s="10"/>
      <c r="G46" s="9"/>
      <c r="H46" s="11"/>
      <c r="I46" s="9" t="str">
        <f>IF(Source!BO32&lt;&gt;"",Source!BO32,"")</f>
        <v>09-03-030-1</v>
      </c>
      <c r="J46" s="11"/>
      <c r="R46" s="12">
        <f>ROUND((Source!FX32/100)*((ROUND(Source!AF32*Source!I32,2)+ROUND(Source!AE32*Source!I32,2))),2)</f>
        <v>723.54</v>
      </c>
      <c r="S46" s="12">
        <f>Source!X32</f>
        <v>13946.63</v>
      </c>
      <c r="T46" s="12">
        <f>ROUND((Source!FY32/100)*((ROUND(Source!AF32*Source!I32,2)+ROUND(Source!AE32*Source!I32,2))),2)</f>
        <v>683.34</v>
      </c>
      <c r="U46" s="12">
        <f>Source!Y32</f>
        <v>12316.5</v>
      </c>
    </row>
    <row r="47" spans="1:21" ht="14.25">
      <c r="A47" s="7"/>
      <c r="B47" s="7"/>
      <c r="C47" s="8" t="s">
        <v>13</v>
      </c>
      <c r="D47" s="9"/>
      <c r="E47" s="9"/>
      <c r="F47" s="10">
        <f>Source!AO32</f>
        <v>359.21</v>
      </c>
      <c r="G47" s="9" t="str">
        <f>IF(Source!DG32&lt;&gt;"",Source!DG32," ")</f>
        <v xml:space="preserve"> </v>
      </c>
      <c r="H47" s="11">
        <f>ROUND(Source!AF32*Source!I32,2)</f>
        <v>682.5</v>
      </c>
      <c r="I47" s="9">
        <f>IF(Source!BA32&lt;&gt;0,Source!BA32,1)</f>
        <v>22.53</v>
      </c>
      <c r="J47" s="11">
        <f>Source!S32</f>
        <v>15376.7</v>
      </c>
      <c r="Q47" s="12">
        <f>H47</f>
        <v>682.5</v>
      </c>
    </row>
    <row r="48" spans="1:21" ht="14.25">
      <c r="A48" s="7"/>
      <c r="B48" s="7"/>
      <c r="C48" s="8" t="s">
        <v>14</v>
      </c>
      <c r="D48" s="9"/>
      <c r="E48" s="9"/>
      <c r="F48" s="10">
        <f>Source!AM32</f>
        <v>637.44000000000005</v>
      </c>
      <c r="G48" s="9" t="str">
        <f>IF(Source!DE32&lt;&gt;"",Source!DE32," ")</f>
        <v xml:space="preserve"> </v>
      </c>
      <c r="H48" s="11">
        <f>ROUND(Source!AD32*Source!I32,2)</f>
        <v>1211.1400000000001</v>
      </c>
      <c r="I48" s="9">
        <f>IF(Source!BB32&lt;&gt;0,Source!BB32,1)</f>
        <v>6.86</v>
      </c>
      <c r="J48" s="11">
        <f>Source!Q32</f>
        <v>8308.39</v>
      </c>
    </row>
    <row r="49" spans="1:21" ht="14.25">
      <c r="A49" s="7"/>
      <c r="B49" s="7"/>
      <c r="C49" s="8" t="s">
        <v>15</v>
      </c>
      <c r="D49" s="9"/>
      <c r="E49" s="9"/>
      <c r="F49" s="10">
        <f>Source!AN32</f>
        <v>63.91</v>
      </c>
      <c r="G49" s="9" t="str">
        <f>IF(Source!DF32&lt;&gt;"",Source!DF32," ")</f>
        <v xml:space="preserve"> </v>
      </c>
      <c r="H49" s="13">
        <f>ROUND(Source!AE32*Source!I32,2)</f>
        <v>121.43</v>
      </c>
      <c r="I49" s="9">
        <f>IF(Source!BS32&lt;&gt;0,Source!BS32,1)</f>
        <v>22.53</v>
      </c>
      <c r="J49" s="13">
        <f>Source!R32</f>
        <v>2735.8</v>
      </c>
      <c r="Q49" s="12">
        <f>H49</f>
        <v>121.43</v>
      </c>
    </row>
    <row r="50" spans="1:21" ht="14.25">
      <c r="A50" s="7"/>
      <c r="B50" s="7"/>
      <c r="C50" s="8" t="s">
        <v>16</v>
      </c>
      <c r="D50" s="9"/>
      <c r="E50" s="9"/>
      <c r="F50" s="10">
        <f>Source!AL32</f>
        <v>88.5</v>
      </c>
      <c r="G50" s="9" t="str">
        <f>IF(Source!DD32&lt;&gt;"",Source!DD32," ")</f>
        <v xml:space="preserve"> </v>
      </c>
      <c r="H50" s="11">
        <f>ROUND(Source!AC32*Source!I32,2)</f>
        <v>168.15</v>
      </c>
      <c r="I50" s="9">
        <f>IF(Source!BC32&lt;&gt;0,Source!BC32,1)</f>
        <v>5.51</v>
      </c>
      <c r="J50" s="11">
        <f>Source!P32</f>
        <v>926.51</v>
      </c>
    </row>
    <row r="51" spans="1:21" ht="14.25">
      <c r="A51" s="7"/>
      <c r="B51" s="7"/>
      <c r="C51" s="8" t="str">
        <f>CONCATENATE("НР от ФОТ [к тек. уровню ",Source!FV32,"]")</f>
        <v>НР от ФОТ [к тек. уровню *0,85]</v>
      </c>
      <c r="D51" s="9" t="s">
        <v>17</v>
      </c>
      <c r="E51" s="9">
        <f>Source!BZ32</f>
        <v>90</v>
      </c>
      <c r="F51" s="10"/>
      <c r="G51" s="9"/>
      <c r="H51" s="11">
        <f>SUM(R46:R51)</f>
        <v>723.54</v>
      </c>
      <c r="I51" s="9">
        <f>Source!AT32</f>
        <v>77</v>
      </c>
      <c r="J51" s="11">
        <f>SUM(S46:S51)</f>
        <v>13946.63</v>
      </c>
    </row>
    <row r="52" spans="1:21" ht="14.25">
      <c r="A52" s="7"/>
      <c r="B52" s="7"/>
      <c r="C52" s="8" t="str">
        <f>CONCATENATE("СП от ФОТ [к тек. уровню ",Source!FW32,"]")</f>
        <v>СП от ФОТ [к тек. уровню *0,8]</v>
      </c>
      <c r="D52" s="9" t="s">
        <v>17</v>
      </c>
      <c r="E52" s="9">
        <f>Source!CA32</f>
        <v>85</v>
      </c>
      <c r="F52" s="10"/>
      <c r="G52" s="9"/>
      <c r="H52" s="11">
        <f>SUM(T46:T52)</f>
        <v>683.34</v>
      </c>
      <c r="I52" s="9">
        <f>Source!AU32</f>
        <v>68</v>
      </c>
      <c r="J52" s="11">
        <f>SUM(U46:U52)</f>
        <v>12316.5</v>
      </c>
    </row>
    <row r="53" spans="1:21" ht="14.25">
      <c r="A53" s="14"/>
      <c r="B53" s="14"/>
      <c r="C53" s="6" t="s">
        <v>18</v>
      </c>
      <c r="D53" s="15" t="s">
        <v>19</v>
      </c>
      <c r="E53" s="15">
        <f>Source!AQ32</f>
        <v>39.130000000000003</v>
      </c>
      <c r="F53" s="16"/>
      <c r="G53" s="15" t="str">
        <f>IF(Source!DI32&lt;&gt;"",Source!DI32," ")</f>
        <v xml:space="preserve"> </v>
      </c>
      <c r="H53" s="17">
        <f>Source!U32</f>
        <v>74.347000000000008</v>
      </c>
      <c r="I53" s="15"/>
      <c r="J53" s="17"/>
    </row>
    <row r="54" spans="1:21" ht="12.75" customHeight="1">
      <c r="A54" s="18"/>
      <c r="B54" s="18"/>
      <c r="C54" s="18" t="s">
        <v>20</v>
      </c>
      <c r="D54" s="18"/>
      <c r="E54" s="18"/>
      <c r="F54" s="18"/>
      <c r="G54" s="32">
        <f>ROUND(Source!AC32*Source!I32,2)+ROUND(Source!AF32*Source!I32,2)+ROUND(Source!AD32*Source!I32,2)+SUM(H51:H52)</f>
        <v>3468.67</v>
      </c>
      <c r="H54" s="32"/>
      <c r="I54" s="32">
        <f>Source!O32+SUM(J51:J52)</f>
        <v>50874.729999999996</v>
      </c>
      <c r="J54" s="32"/>
      <c r="O54" s="12">
        <f>G54</f>
        <v>3468.67</v>
      </c>
      <c r="P54" s="12">
        <f>I54</f>
        <v>50874.729999999996</v>
      </c>
    </row>
    <row r="55" spans="1:21" ht="71.25">
      <c r="A55" s="7" t="str">
        <f>IF(Source!E33&lt;&gt;"",Source!E33,"")</f>
        <v>3</v>
      </c>
      <c r="B55" s="7" t="str">
        <f>IF(Source!F33&lt;&gt;"",Source!F33,"")</f>
        <v>15-04-030-3</v>
      </c>
      <c r="C55" s="8" t="str">
        <f>IF(Source!G33&lt;&gt;"",Source!G33,"")</f>
        <v>Масляная окраска металлических поверхностей стальных балок, труб диаметром более 50 мм и т.п., количество окрасок 2</v>
      </c>
      <c r="D55" s="9" t="str">
        <f>IF(Source!H33&lt;&gt;"",Source!H33,"")</f>
        <v>100 м2 окрашиваемой поверхности</v>
      </c>
      <c r="E55" s="9">
        <f>Source!I33</f>
        <v>0.21099999999999999</v>
      </c>
      <c r="F55" s="10"/>
      <c r="G55" s="9"/>
      <c r="H55" s="11"/>
      <c r="I55" s="9" t="str">
        <f>IF(Source!BO33&lt;&gt;"",Source!BO33,"")</f>
        <v>15-04-030-3</v>
      </c>
      <c r="J55" s="11"/>
      <c r="R55" s="12">
        <f>ROUND((Source!FX33/100)*((ROUND(Source!AF33*Source!I33,2)+ROUND(Source!AE33*Source!I33,2))),2)</f>
        <v>79.709999999999994</v>
      </c>
      <c r="S55" s="12">
        <f>Source!X33</f>
        <v>1522.16</v>
      </c>
      <c r="T55" s="12">
        <f>ROUND((Source!FY33/100)*((ROUND(Source!AF33*Source!I33,2)+ROUND(Source!AE33*Source!I33,2))),2)</f>
        <v>41.75</v>
      </c>
      <c r="U55" s="12">
        <f>Source!Y33</f>
        <v>752.53</v>
      </c>
    </row>
    <row r="56" spans="1:21" ht="14.25">
      <c r="A56" s="7"/>
      <c r="B56" s="7"/>
      <c r="C56" s="8" t="s">
        <v>13</v>
      </c>
      <c r="D56" s="9"/>
      <c r="E56" s="9"/>
      <c r="F56" s="10">
        <f>Source!AO33</f>
        <v>359.63</v>
      </c>
      <c r="G56" s="9" t="str">
        <f>IF(Source!DG33&lt;&gt;"",Source!DG33," ")</f>
        <v xml:space="preserve"> </v>
      </c>
      <c r="H56" s="11">
        <f>ROUND(Source!AF33*Source!I33,2)</f>
        <v>75.88</v>
      </c>
      <c r="I56" s="9">
        <f>IF(Source!BA33&lt;&gt;0,Source!BA33,1)</f>
        <v>22.53</v>
      </c>
      <c r="J56" s="11">
        <f>Source!S33</f>
        <v>1709.62</v>
      </c>
      <c r="Q56" s="12">
        <f>H56</f>
        <v>75.88</v>
      </c>
    </row>
    <row r="57" spans="1:21" ht="14.25">
      <c r="A57" s="7"/>
      <c r="B57" s="7"/>
      <c r="C57" s="8" t="s">
        <v>14</v>
      </c>
      <c r="D57" s="9"/>
      <c r="E57" s="9"/>
      <c r="F57" s="10">
        <f>Source!AM33</f>
        <v>2.93</v>
      </c>
      <c r="G57" s="9" t="str">
        <f>IF(Source!DE33&lt;&gt;"",Source!DE33," ")</f>
        <v xml:space="preserve"> </v>
      </c>
      <c r="H57" s="11">
        <f>ROUND(Source!AD33*Source!I33,2)</f>
        <v>0.62</v>
      </c>
      <c r="I57" s="9">
        <f>IF(Source!BB33&lt;&gt;0,Source!BB33,1)</f>
        <v>8.23</v>
      </c>
      <c r="J57" s="11">
        <f>Source!Q33</f>
        <v>5.09</v>
      </c>
    </row>
    <row r="58" spans="1:21" ht="14.25">
      <c r="A58" s="7"/>
      <c r="B58" s="7"/>
      <c r="C58" s="8" t="s">
        <v>15</v>
      </c>
      <c r="D58" s="9"/>
      <c r="E58" s="9"/>
      <c r="F58" s="10">
        <f>Source!AN33</f>
        <v>0.14000000000000001</v>
      </c>
      <c r="G58" s="9" t="str">
        <f>IF(Source!DF33&lt;&gt;"",Source!DF33," ")</f>
        <v xml:space="preserve"> </v>
      </c>
      <c r="H58" s="13">
        <f>ROUND(Source!AE33*Source!I33,2)</f>
        <v>0.03</v>
      </c>
      <c r="I58" s="9">
        <f>IF(Source!BS33&lt;&gt;0,Source!BS33,1)</f>
        <v>22.53</v>
      </c>
      <c r="J58" s="13">
        <f>Source!R33</f>
        <v>0.67</v>
      </c>
      <c r="Q58" s="12">
        <f>H58</f>
        <v>0.03</v>
      </c>
    </row>
    <row r="59" spans="1:21" ht="14.25">
      <c r="A59" s="7"/>
      <c r="B59" s="7"/>
      <c r="C59" s="8" t="s">
        <v>16</v>
      </c>
      <c r="D59" s="9"/>
      <c r="E59" s="9"/>
      <c r="F59" s="10">
        <f>Source!AL33</f>
        <v>474.96</v>
      </c>
      <c r="G59" s="9" t="str">
        <f>IF(Source!DD33&lt;&gt;"",Source!DD33," ")</f>
        <v xml:space="preserve"> </v>
      </c>
      <c r="H59" s="11">
        <f>ROUND(Source!AC33*Source!I33,2)</f>
        <v>100.22</v>
      </c>
      <c r="I59" s="9">
        <f>IF(Source!BC33&lt;&gt;0,Source!BC33,1)</f>
        <v>3.29</v>
      </c>
      <c r="J59" s="11">
        <f>Source!P33</f>
        <v>329.71</v>
      </c>
    </row>
    <row r="60" spans="1:21" ht="14.25">
      <c r="A60" s="7"/>
      <c r="B60" s="7"/>
      <c r="C60" s="8" t="str">
        <f>CONCATENATE("НР от ФОТ [к тек. уровню ",Source!FV33,"]")</f>
        <v>НР от ФОТ [к тек. уровню *0,85]</v>
      </c>
      <c r="D60" s="9" t="s">
        <v>17</v>
      </c>
      <c r="E60" s="9">
        <f>Source!BZ33</f>
        <v>105</v>
      </c>
      <c r="F60" s="10"/>
      <c r="G60" s="9"/>
      <c r="H60" s="11">
        <f>SUM(R55:R60)</f>
        <v>79.709999999999994</v>
      </c>
      <c r="I60" s="9">
        <f>Source!AT33</f>
        <v>89</v>
      </c>
      <c r="J60" s="11">
        <f>SUM(S55:S60)</f>
        <v>1522.16</v>
      </c>
    </row>
    <row r="61" spans="1:21" ht="14.25">
      <c r="A61" s="7"/>
      <c r="B61" s="7"/>
      <c r="C61" s="8" t="str">
        <f>CONCATENATE("СП от ФОТ [к тек. уровню ",Source!FW33,"]")</f>
        <v>СП от ФОТ [к тек. уровню *0,8]</v>
      </c>
      <c r="D61" s="9" t="s">
        <v>17</v>
      </c>
      <c r="E61" s="9">
        <f>Source!CA33</f>
        <v>55</v>
      </c>
      <c r="F61" s="10"/>
      <c r="G61" s="9"/>
      <c r="H61" s="11">
        <f>SUM(T55:T61)</f>
        <v>41.75</v>
      </c>
      <c r="I61" s="9">
        <f>Source!AU33</f>
        <v>44</v>
      </c>
      <c r="J61" s="11">
        <f>SUM(U55:U61)</f>
        <v>752.53</v>
      </c>
    </row>
    <row r="62" spans="1:21" ht="14.25">
      <c r="A62" s="14"/>
      <c r="B62" s="14"/>
      <c r="C62" s="6" t="s">
        <v>18</v>
      </c>
      <c r="D62" s="15" t="s">
        <v>19</v>
      </c>
      <c r="E62" s="15">
        <f>Source!AQ33</f>
        <v>40.590000000000003</v>
      </c>
      <c r="F62" s="16"/>
      <c r="G62" s="15" t="str">
        <f>IF(Source!DI33&lt;&gt;"",Source!DI33," ")</f>
        <v xml:space="preserve"> </v>
      </c>
      <c r="H62" s="17">
        <f>Source!U33</f>
        <v>8.564490000000001</v>
      </c>
      <c r="I62" s="15"/>
      <c r="J62" s="17"/>
    </row>
    <row r="63" spans="1:21" ht="12.75" customHeight="1">
      <c r="A63" s="18"/>
      <c r="B63" s="18"/>
      <c r="C63" s="18" t="s">
        <v>20</v>
      </c>
      <c r="D63" s="18"/>
      <c r="E63" s="18"/>
      <c r="F63" s="18"/>
      <c r="G63" s="32">
        <f>ROUND(Source!AC33*Source!I33,2)+ROUND(Source!AF33*Source!I33,2)+ROUND(Source!AD33*Source!I33,2)+SUM(H60:H61)</f>
        <v>298.18</v>
      </c>
      <c r="H63" s="32"/>
      <c r="I63" s="32">
        <f>Source!O33+SUM(J60:J61)</f>
        <v>4319.1100000000006</v>
      </c>
      <c r="J63" s="32"/>
      <c r="O63" s="12">
        <f>G63</f>
        <v>298.18</v>
      </c>
      <c r="P63" s="12">
        <f>I63</f>
        <v>4319.1100000000006</v>
      </c>
    </row>
    <row r="64" spans="1:21" ht="57">
      <c r="A64" s="7" t="str">
        <f>IF(Source!E34&lt;&gt;"",Source!E34,"")</f>
        <v>4</v>
      </c>
      <c r="B64" s="7" t="str">
        <f>IF(Source!F34&lt;&gt;"",Source!F34,"")</f>
        <v>46-03-001-1</v>
      </c>
      <c r="C64" s="8" t="str">
        <f>IF(Source!G34&lt;&gt;"",Source!G34,"")</f>
        <v>Сверление установками алмазного бурения в железобетонных конструкциях вертикальных отверстий глубиной 200 мм диаметром 20 мм</v>
      </c>
      <c r="D64" s="9" t="str">
        <f>IF(Source!H34&lt;&gt;"",Source!H34,"")</f>
        <v>100 отверстий</v>
      </c>
      <c r="E64" s="9">
        <f>Source!I34</f>
        <v>0.24</v>
      </c>
      <c r="F64" s="10"/>
      <c r="G64" s="9"/>
      <c r="H64" s="11"/>
      <c r="I64" s="9" t="str">
        <f>IF(Source!BO34&lt;&gt;"",Source!BO34,"")</f>
        <v>46-03-001-1</v>
      </c>
      <c r="J64" s="11"/>
      <c r="R64" s="12">
        <f>ROUND((Source!FX34/100)*((ROUND(Source!AF34*Source!I34,2)+ROUND(Source!AE34*Source!I34,2))),2)</f>
        <v>94.16</v>
      </c>
      <c r="S64" s="12">
        <f>Source!X34</f>
        <v>1812.87</v>
      </c>
      <c r="T64" s="12">
        <f>ROUND((Source!FY34/100)*((ROUND(Source!AF34*Source!I34,2)+ROUND(Source!AE34*Source!I34,2))),2)</f>
        <v>59.92</v>
      </c>
      <c r="U64" s="12">
        <f>Source!Y34</f>
        <v>1080.01</v>
      </c>
    </row>
    <row r="65" spans="1:21" ht="14.25">
      <c r="A65" s="7"/>
      <c r="B65" s="7"/>
      <c r="C65" s="8" t="s">
        <v>13</v>
      </c>
      <c r="D65" s="9"/>
      <c r="E65" s="9"/>
      <c r="F65" s="10">
        <f>Source!AO34</f>
        <v>166.43</v>
      </c>
      <c r="G65" s="9" t="str">
        <f>IF(Source!DG34&lt;&gt;"",Source!DG34," ")</f>
        <v xml:space="preserve"> </v>
      </c>
      <c r="H65" s="11">
        <f>ROUND(Source!AF34*Source!I34,2)</f>
        <v>39.94</v>
      </c>
      <c r="I65" s="9">
        <f>IF(Source!BA34&lt;&gt;0,Source!BA34,1)</f>
        <v>22.53</v>
      </c>
      <c r="J65" s="11">
        <f>Source!S34</f>
        <v>899.92</v>
      </c>
      <c r="Q65" s="12">
        <f>H65</f>
        <v>39.94</v>
      </c>
    </row>
    <row r="66" spans="1:21" ht="14.25">
      <c r="A66" s="7"/>
      <c r="B66" s="7"/>
      <c r="C66" s="8" t="s">
        <v>14</v>
      </c>
      <c r="D66" s="9"/>
      <c r="E66" s="9"/>
      <c r="F66" s="10">
        <f>Source!AM34</f>
        <v>723.53</v>
      </c>
      <c r="G66" s="9" t="str">
        <f>IF(Source!DE34&lt;&gt;"",Source!DE34," ")</f>
        <v xml:space="preserve"> </v>
      </c>
      <c r="H66" s="11">
        <f>ROUND(Source!AD34*Source!I34,2)</f>
        <v>173.65</v>
      </c>
      <c r="I66" s="9">
        <f>IF(Source!BB34&lt;&gt;0,Source!BB34,1)</f>
        <v>9</v>
      </c>
      <c r="J66" s="11">
        <f>Source!Q34</f>
        <v>1562.82</v>
      </c>
    </row>
    <row r="67" spans="1:21" ht="14.25">
      <c r="A67" s="7"/>
      <c r="B67" s="7"/>
      <c r="C67" s="8" t="s">
        <v>15</v>
      </c>
      <c r="D67" s="9"/>
      <c r="E67" s="9"/>
      <c r="F67" s="10">
        <f>Source!AN34</f>
        <v>190.24</v>
      </c>
      <c r="G67" s="9" t="str">
        <f>IF(Source!DF34&lt;&gt;"",Source!DF34," ")</f>
        <v xml:space="preserve"> </v>
      </c>
      <c r="H67" s="13">
        <f>ROUND(Source!AE34*Source!I34,2)</f>
        <v>45.66</v>
      </c>
      <c r="I67" s="9">
        <f>IF(Source!BS34&lt;&gt;0,Source!BS34,1)</f>
        <v>22.53</v>
      </c>
      <c r="J67" s="13">
        <f>Source!R34</f>
        <v>1028.67</v>
      </c>
      <c r="Q67" s="12">
        <f>H67</f>
        <v>45.66</v>
      </c>
    </row>
    <row r="68" spans="1:21" ht="14.25">
      <c r="A68" s="7"/>
      <c r="B68" s="7"/>
      <c r="C68" s="8" t="s">
        <v>16</v>
      </c>
      <c r="D68" s="9"/>
      <c r="E68" s="9"/>
      <c r="F68" s="10">
        <f>Source!AL34</f>
        <v>1141.1300000000001</v>
      </c>
      <c r="G68" s="9" t="str">
        <f>IF(Source!DD34&lt;&gt;"",Source!DD34," ")</f>
        <v xml:space="preserve"> </v>
      </c>
      <c r="H68" s="11">
        <f>ROUND(Source!AC34*Source!I34,2)</f>
        <v>273.87</v>
      </c>
      <c r="I68" s="9">
        <f>IF(Source!BC34&lt;&gt;0,Source!BC34,1)</f>
        <v>2.96</v>
      </c>
      <c r="J68" s="11">
        <f>Source!P34</f>
        <v>810.66</v>
      </c>
    </row>
    <row r="69" spans="1:21" ht="14.25">
      <c r="A69" s="7"/>
      <c r="B69" s="7"/>
      <c r="C69" s="8" t="str">
        <f>CONCATENATE("НР от ФОТ [к тек. уровню ",Source!FV34,"]")</f>
        <v>НР от ФОТ [к тек. уровню *0,85]</v>
      </c>
      <c r="D69" s="9" t="s">
        <v>17</v>
      </c>
      <c r="E69" s="9">
        <f>Source!BZ34</f>
        <v>110</v>
      </c>
      <c r="F69" s="10"/>
      <c r="G69" s="9"/>
      <c r="H69" s="11">
        <f>SUM(R64:R69)</f>
        <v>94.16</v>
      </c>
      <c r="I69" s="9">
        <f>Source!AT34</f>
        <v>94</v>
      </c>
      <c r="J69" s="11">
        <f>SUM(S64:S69)</f>
        <v>1812.87</v>
      </c>
    </row>
    <row r="70" spans="1:21" ht="14.25">
      <c r="A70" s="7"/>
      <c r="B70" s="7"/>
      <c r="C70" s="8" t="str">
        <f>CONCATENATE("СП от ФОТ [к тек. уровню ",Source!FW34,"]")</f>
        <v>СП от ФОТ [к тек. уровню *0,8]</v>
      </c>
      <c r="D70" s="9" t="s">
        <v>17</v>
      </c>
      <c r="E70" s="9">
        <f>Source!CA34</f>
        <v>70</v>
      </c>
      <c r="F70" s="10"/>
      <c r="G70" s="9"/>
      <c r="H70" s="11">
        <f>SUM(T64:T70)</f>
        <v>59.92</v>
      </c>
      <c r="I70" s="9">
        <f>Source!AU34</f>
        <v>56</v>
      </c>
      <c r="J70" s="11">
        <f>SUM(U64:U70)</f>
        <v>1080.01</v>
      </c>
    </row>
    <row r="71" spans="1:21" ht="14.25">
      <c r="A71" s="14"/>
      <c r="B71" s="14"/>
      <c r="C71" s="6" t="s">
        <v>18</v>
      </c>
      <c r="D71" s="15" t="s">
        <v>19</v>
      </c>
      <c r="E71" s="15">
        <f>Source!AQ34</f>
        <v>17.3</v>
      </c>
      <c r="F71" s="16"/>
      <c r="G71" s="15" t="str">
        <f>IF(Source!DI34&lt;&gt;"",Source!DI34," ")</f>
        <v xml:space="preserve"> </v>
      </c>
      <c r="H71" s="17">
        <f>Source!U34</f>
        <v>4.1520000000000001</v>
      </c>
      <c r="I71" s="15"/>
      <c r="J71" s="17"/>
    </row>
    <row r="72" spans="1:21" ht="12.75" customHeight="1">
      <c r="A72" s="18"/>
      <c r="B72" s="18"/>
      <c r="C72" s="18" t="s">
        <v>20</v>
      </c>
      <c r="D72" s="18"/>
      <c r="E72" s="18"/>
      <c r="F72" s="18"/>
      <c r="G72" s="32">
        <f>ROUND(Source!AC34*Source!I34,2)+ROUND(Source!AF34*Source!I34,2)+ROUND(Source!AD34*Source!I34,2)+SUM(H69:H70)</f>
        <v>641.54</v>
      </c>
      <c r="H72" s="32"/>
      <c r="I72" s="32">
        <f>Source!O34+SUM(J69:J70)</f>
        <v>6166.2800000000007</v>
      </c>
      <c r="J72" s="32"/>
      <c r="O72" s="12">
        <f>G72</f>
        <v>641.54</v>
      </c>
      <c r="P72" s="12">
        <f>I72</f>
        <v>6166.2800000000007</v>
      </c>
    </row>
    <row r="73" spans="1:21" ht="57">
      <c r="A73" s="7" t="str">
        <f>IF(Source!E35&lt;&gt;"",Source!E35,"")</f>
        <v>5</v>
      </c>
      <c r="B73" s="7" t="str">
        <f>IF(Source!F35&lt;&gt;"",Source!F35,"")</f>
        <v>46-03-002-1</v>
      </c>
      <c r="C73" s="8" t="str">
        <f>IF(Source!G35&lt;&gt;"",Source!G35,"")</f>
        <v>Сверление установками алмазного бурения в железобетонных конструкциях горизонтальных отверстий глубиной 200 мм диаметром 20 мм</v>
      </c>
      <c r="D73" s="9" t="str">
        <f>IF(Source!H35&lt;&gt;"",Source!H35,"")</f>
        <v>100 отверстий</v>
      </c>
      <c r="E73" s="9">
        <f>Source!I35</f>
        <v>0.02</v>
      </c>
      <c r="F73" s="10"/>
      <c r="G73" s="9"/>
      <c r="H73" s="11"/>
      <c r="I73" s="9" t="str">
        <f>IF(Source!BO35&lt;&gt;"",Source!BO35,"")</f>
        <v>46-03-002-1</v>
      </c>
      <c r="J73" s="11"/>
      <c r="R73" s="12">
        <f>ROUND((Source!FX35/100)*((ROUND(Source!AF35*Source!I35,2)+ROUND(Source!AE35*Source!I35,2))),2)</f>
        <v>10.54</v>
      </c>
      <c r="S73" s="12">
        <f>Source!X35</f>
        <v>203.03</v>
      </c>
      <c r="T73" s="12">
        <f>ROUND((Source!FY35/100)*((ROUND(Source!AF35*Source!I35,2)+ROUND(Source!AE35*Source!I35,2))),2)</f>
        <v>6.71</v>
      </c>
      <c r="U73" s="12">
        <f>Source!Y35</f>
        <v>120.95</v>
      </c>
    </row>
    <row r="74" spans="1:21" ht="14.25">
      <c r="A74" s="7"/>
      <c r="B74" s="7"/>
      <c r="C74" s="8" t="s">
        <v>13</v>
      </c>
      <c r="D74" s="9"/>
      <c r="E74" s="9"/>
      <c r="F74" s="10">
        <f>Source!AO35</f>
        <v>224.15</v>
      </c>
      <c r="G74" s="9" t="str">
        <f>IF(Source!DG35&lt;&gt;"",Source!DG35," ")</f>
        <v xml:space="preserve"> </v>
      </c>
      <c r="H74" s="11">
        <f>ROUND(Source!AF35*Source!I35,2)</f>
        <v>4.4800000000000004</v>
      </c>
      <c r="I74" s="9">
        <f>IF(Source!BA35&lt;&gt;0,Source!BA35,1)</f>
        <v>22.53</v>
      </c>
      <c r="J74" s="11">
        <f>Source!S35</f>
        <v>101</v>
      </c>
      <c r="Q74" s="12">
        <f>H74</f>
        <v>4.4800000000000004</v>
      </c>
    </row>
    <row r="75" spans="1:21" ht="14.25">
      <c r="A75" s="7"/>
      <c r="B75" s="7"/>
      <c r="C75" s="8" t="s">
        <v>14</v>
      </c>
      <c r="D75" s="9"/>
      <c r="E75" s="9"/>
      <c r="F75" s="10">
        <f>Source!AM35</f>
        <v>917.01</v>
      </c>
      <c r="G75" s="9" t="str">
        <f>IF(Source!DE35&lt;&gt;"",Source!DE35," ")</f>
        <v xml:space="preserve"> </v>
      </c>
      <c r="H75" s="11">
        <f>ROUND(Source!AD35*Source!I35,2)</f>
        <v>18.34</v>
      </c>
      <c r="I75" s="9">
        <f>IF(Source!BB35&lt;&gt;0,Source!BB35,1)</f>
        <v>9.06</v>
      </c>
      <c r="J75" s="11">
        <f>Source!Q35</f>
        <v>166.16</v>
      </c>
    </row>
    <row r="76" spans="1:21" ht="14.25">
      <c r="A76" s="7"/>
      <c r="B76" s="7"/>
      <c r="C76" s="8" t="s">
        <v>15</v>
      </c>
      <c r="D76" s="9"/>
      <c r="E76" s="9"/>
      <c r="F76" s="10">
        <f>Source!AN35</f>
        <v>255.2</v>
      </c>
      <c r="G76" s="9" t="str">
        <f>IF(Source!DF35&lt;&gt;"",Source!DF35," ")</f>
        <v xml:space="preserve"> </v>
      </c>
      <c r="H76" s="13">
        <f>ROUND(Source!AE35*Source!I35,2)</f>
        <v>5.0999999999999996</v>
      </c>
      <c r="I76" s="9">
        <f>IF(Source!BS35&lt;&gt;0,Source!BS35,1)</f>
        <v>22.53</v>
      </c>
      <c r="J76" s="13">
        <f>Source!R35</f>
        <v>114.99</v>
      </c>
      <c r="Q76" s="12">
        <f>H76</f>
        <v>5.0999999999999996</v>
      </c>
    </row>
    <row r="77" spans="1:21" ht="14.25">
      <c r="A77" s="7"/>
      <c r="B77" s="7"/>
      <c r="C77" s="8" t="s">
        <v>16</v>
      </c>
      <c r="D77" s="9"/>
      <c r="E77" s="9"/>
      <c r="F77" s="10">
        <f>Source!AL35</f>
        <v>1141.5</v>
      </c>
      <c r="G77" s="9" t="str">
        <f>IF(Source!DD35&lt;&gt;"",Source!DD35," ")</f>
        <v xml:space="preserve"> </v>
      </c>
      <c r="H77" s="11">
        <f>ROUND(Source!AC35*Source!I35,2)</f>
        <v>22.83</v>
      </c>
      <c r="I77" s="9">
        <f>IF(Source!BC35&lt;&gt;0,Source!BC35,1)</f>
        <v>2.96</v>
      </c>
      <c r="J77" s="11">
        <f>Source!P35</f>
        <v>67.58</v>
      </c>
    </row>
    <row r="78" spans="1:21" ht="14.25">
      <c r="A78" s="7"/>
      <c r="B78" s="7"/>
      <c r="C78" s="8" t="str">
        <f>CONCATENATE("НР от ФОТ [к тек. уровню ",Source!FV35,"]")</f>
        <v>НР от ФОТ [к тек. уровню *0,85]</v>
      </c>
      <c r="D78" s="9" t="s">
        <v>17</v>
      </c>
      <c r="E78" s="9">
        <f>Source!BZ35</f>
        <v>110</v>
      </c>
      <c r="F78" s="10"/>
      <c r="G78" s="9"/>
      <c r="H78" s="11">
        <f>SUM(R73:R78)</f>
        <v>10.54</v>
      </c>
      <c r="I78" s="9">
        <f>Source!AT35</f>
        <v>94</v>
      </c>
      <c r="J78" s="11">
        <f>SUM(S73:S78)</f>
        <v>203.03</v>
      </c>
    </row>
    <row r="79" spans="1:21" ht="14.25">
      <c r="A79" s="7"/>
      <c r="B79" s="7"/>
      <c r="C79" s="8" t="str">
        <f>CONCATENATE("СП от ФОТ [к тек. уровню ",Source!FW35,"]")</f>
        <v>СП от ФОТ [к тек. уровню *0,8]</v>
      </c>
      <c r="D79" s="9" t="s">
        <v>17</v>
      </c>
      <c r="E79" s="9">
        <f>Source!CA35</f>
        <v>70</v>
      </c>
      <c r="F79" s="10"/>
      <c r="G79" s="9"/>
      <c r="H79" s="11">
        <f>SUM(T73:T79)</f>
        <v>6.71</v>
      </c>
      <c r="I79" s="9">
        <f>Source!AU35</f>
        <v>56</v>
      </c>
      <c r="J79" s="11">
        <f>SUM(U73:U79)</f>
        <v>120.95</v>
      </c>
    </row>
    <row r="80" spans="1:21" ht="14.25">
      <c r="A80" s="14"/>
      <c r="B80" s="14"/>
      <c r="C80" s="6" t="s">
        <v>18</v>
      </c>
      <c r="D80" s="15" t="s">
        <v>19</v>
      </c>
      <c r="E80" s="15">
        <f>Source!AQ35</f>
        <v>23.3</v>
      </c>
      <c r="F80" s="16"/>
      <c r="G80" s="15" t="str">
        <f>IF(Source!DI35&lt;&gt;"",Source!DI35," ")</f>
        <v xml:space="preserve"> </v>
      </c>
      <c r="H80" s="17">
        <f>Source!U35</f>
        <v>0.46600000000000003</v>
      </c>
      <c r="I80" s="15"/>
      <c r="J80" s="17"/>
    </row>
    <row r="81" spans="1:21" ht="12.75" customHeight="1">
      <c r="A81" s="18"/>
      <c r="B81" s="18"/>
      <c r="C81" s="18" t="s">
        <v>20</v>
      </c>
      <c r="D81" s="18"/>
      <c r="E81" s="18"/>
      <c r="F81" s="18"/>
      <c r="G81" s="32">
        <f>ROUND(Source!AC35*Source!I35,2)+ROUND(Source!AF35*Source!I35,2)+ROUND(Source!AD35*Source!I35,2)+SUM(H78:H79)</f>
        <v>62.9</v>
      </c>
      <c r="H81" s="32"/>
      <c r="I81" s="32">
        <f>Source!O35+SUM(J78:J79)</f>
        <v>658.72</v>
      </c>
      <c r="J81" s="32"/>
      <c r="O81" s="12">
        <f>G81</f>
        <v>62.9</v>
      </c>
      <c r="P81" s="12">
        <f>I81</f>
        <v>658.72</v>
      </c>
    </row>
    <row r="82" spans="1:21" ht="28.5">
      <c r="A82" s="7" t="str">
        <f>IF(Source!E36&lt;&gt;"",Source!E36,"")</f>
        <v>6</v>
      </c>
      <c r="B82" s="7" t="str">
        <f>IF(Source!F36&lt;&gt;"",Source!F36,"")</f>
        <v>14-02-014-1</v>
      </c>
      <c r="C82" s="8" t="str">
        <f>IF(Source!G36&lt;&gt;"",Source!G36,"")</f>
        <v>Установка металлических конструкций каркасов и ограждений</v>
      </c>
      <c r="D82" s="9" t="str">
        <f>IF(Source!H36&lt;&gt;"",Source!H36,"")</f>
        <v>1 Т</v>
      </c>
      <c r="E82" s="9">
        <f>Source!I36</f>
        <v>1</v>
      </c>
      <c r="F82" s="10"/>
      <c r="G82" s="9"/>
      <c r="H82" s="11"/>
      <c r="I82" s="9" t="str">
        <f>IF(Source!BO36&lt;&gt;"",Source!BO36,"")</f>
        <v>14-02-014-1</v>
      </c>
      <c r="J82" s="11"/>
      <c r="R82" s="12">
        <f>ROUND((Source!FX36/100)*((ROUND(Source!AF36*Source!I36,2)+ROUND(Source!AE36*Source!I36,2))),2)</f>
        <v>0</v>
      </c>
      <c r="S82" s="12">
        <f>Source!X36</f>
        <v>0</v>
      </c>
      <c r="T82" s="12">
        <f>ROUND((Source!FY36/100)*((ROUND(Source!AF36*Source!I36,2)+ROUND(Source!AE36*Source!I36,2))),2)</f>
        <v>0</v>
      </c>
      <c r="U82" s="12">
        <f>Source!Y36</f>
        <v>0</v>
      </c>
    </row>
    <row r="83" spans="1:21" ht="41.25">
      <c r="A83" s="7" t="str">
        <f>IF(Source!E37&lt;&gt;"",Source!E37,"")</f>
        <v>6,1</v>
      </c>
      <c r="B83" s="7" t="str">
        <f>IF(Source!F37&lt;&gt;"",Source!F37,"")</f>
        <v>прайс лист ООО "Перилаглавснаб"</v>
      </c>
      <c r="C83" s="8" t="s">
        <v>21</v>
      </c>
      <c r="D83" s="9" t="str">
        <f>IF(Source!H37&lt;&gt;"",Source!H37,"")</f>
        <v>1 п. м</v>
      </c>
      <c r="E83" s="9">
        <f>Source!I37</f>
        <v>40</v>
      </c>
      <c r="F83" s="10">
        <f>Source!AK37</f>
        <v>200</v>
      </c>
      <c r="G83" s="9"/>
      <c r="H83" s="11">
        <f>ROUND(Source!AC37*Source!I37,2)+ROUND(Source!AD37*Source!I37,2)+ROUND(Source!AF37*Source!I37,2)</f>
        <v>8000</v>
      </c>
      <c r="I83" s="9">
        <f>IF(Source!BC37&lt;&gt;0,Source!BC37,1)</f>
        <v>1</v>
      </c>
      <c r="J83" s="11">
        <f>Source!O37</f>
        <v>8000</v>
      </c>
      <c r="R83" s="12">
        <f>ROUND((Source!FX37/100)*((ROUND(Source!AF37*Source!I37,2)+ROUND(Source!AE37*Source!I37,2))),2)</f>
        <v>0</v>
      </c>
      <c r="S83" s="12">
        <f>Source!X37</f>
        <v>0</v>
      </c>
      <c r="T83" s="12">
        <f>ROUND((Source!FY37/100)*((ROUND(Source!AF37*Source!I37,2)+ROUND(Source!AE37*Source!I37,2))),2)</f>
        <v>0</v>
      </c>
      <c r="U83" s="12">
        <f>Source!Y37</f>
        <v>0</v>
      </c>
    </row>
    <row r="84" spans="1:21" ht="41.25">
      <c r="A84" s="7" t="str">
        <f>IF(Source!E38&lt;&gt;"",Source!E38,"")</f>
        <v>6,2</v>
      </c>
      <c r="B84" s="7" t="str">
        <f>IF(Source!F38&lt;&gt;"",Source!F38,"")</f>
        <v>прайс лист ООО "Перилаглавснаб"</v>
      </c>
      <c r="C84" s="8" t="s">
        <v>22</v>
      </c>
      <c r="D84" s="9" t="str">
        <f>IF(Source!H38&lt;&gt;"",Source!H38,"")</f>
        <v>1 п. м</v>
      </c>
      <c r="E84" s="9">
        <f>Source!I38</f>
        <v>20</v>
      </c>
      <c r="F84" s="10">
        <f>Source!AK38</f>
        <v>62.71</v>
      </c>
      <c r="G84" s="9"/>
      <c r="H84" s="11">
        <f>ROUND(Source!AC38*Source!I38,2)+ROUND(Source!AD38*Source!I38,2)+ROUND(Source!AF38*Source!I38,2)</f>
        <v>1254.2</v>
      </c>
      <c r="I84" s="9">
        <f>IF(Source!BC38&lt;&gt;0,Source!BC38,1)</f>
        <v>1</v>
      </c>
      <c r="J84" s="11">
        <f>Source!O38</f>
        <v>1254.2</v>
      </c>
      <c r="R84" s="12">
        <f>ROUND((Source!FX38/100)*((ROUND(Source!AF38*Source!I38,2)+ROUND(Source!AE38*Source!I38,2))),2)</f>
        <v>0</v>
      </c>
      <c r="S84" s="12">
        <f>Source!X38</f>
        <v>0</v>
      </c>
      <c r="T84" s="12">
        <f>ROUND((Source!FY38/100)*((ROUND(Source!AF38*Source!I38,2)+ROUND(Source!AE38*Source!I38,2))),2)</f>
        <v>0</v>
      </c>
      <c r="U84" s="12">
        <f>Source!Y38</f>
        <v>0</v>
      </c>
    </row>
    <row r="85" spans="1:21" ht="41.25">
      <c r="A85" s="7" t="str">
        <f>IF(Source!E39&lt;&gt;"",Source!E39,"")</f>
        <v>6,3</v>
      </c>
      <c r="B85" s="7" t="str">
        <f>IF(Source!F39&lt;&gt;"",Source!F39,"")</f>
        <v>прайс лист ООО "Перилаглавснаб"</v>
      </c>
      <c r="C85" s="8" t="s">
        <v>23</v>
      </c>
      <c r="D85" s="9" t="str">
        <f>IF(Source!H39&lt;&gt;"",Source!H39,"")</f>
        <v>1 м</v>
      </c>
      <c r="E85" s="9">
        <f>Source!I39</f>
        <v>24</v>
      </c>
      <c r="F85" s="10">
        <f>Source!AK39</f>
        <v>137.29</v>
      </c>
      <c r="G85" s="9"/>
      <c r="H85" s="11">
        <f>ROUND(Source!AC39*Source!I39,2)+ROUND(Source!AD39*Source!I39,2)+ROUND(Source!AF39*Source!I39,2)</f>
        <v>3294.96</v>
      </c>
      <c r="I85" s="9">
        <f>IF(Source!BC39&lt;&gt;0,Source!BC39,1)</f>
        <v>1</v>
      </c>
      <c r="J85" s="11">
        <f>Source!O39</f>
        <v>3294.96</v>
      </c>
      <c r="R85" s="12">
        <f>ROUND((Source!FX39/100)*((ROUND(Source!AF39*Source!I39,2)+ROUND(Source!AE39*Source!I39,2))),2)</f>
        <v>0</v>
      </c>
      <c r="S85" s="12">
        <f>Source!X39</f>
        <v>0</v>
      </c>
      <c r="T85" s="12">
        <f>ROUND((Source!FY39/100)*((ROUND(Source!AF39*Source!I39,2)+ROUND(Source!AE39*Source!I39,2))),2)</f>
        <v>0</v>
      </c>
      <c r="U85" s="12">
        <f>Source!Y39</f>
        <v>0</v>
      </c>
    </row>
    <row r="86" spans="1:21" ht="14.25">
      <c r="A86" s="7" t="str">
        <f>IF(Source!E40&lt;&gt;"",Source!E40,"")</f>
        <v>6,5</v>
      </c>
      <c r="B86" s="7" t="str">
        <f>IF(Source!F40&lt;&gt;"",Source!F40,"")</f>
        <v>101-1714</v>
      </c>
      <c r="C86" s="8" t="str">
        <f>IF(Source!G40&lt;&gt;"",Source!G40,"")</f>
        <v>Болты с гайками и шайбами строительные</v>
      </c>
      <c r="D86" s="9" t="str">
        <f>IF(Source!H40&lt;&gt;"",Source!H40,"")</f>
        <v>т</v>
      </c>
      <c r="E86" s="9">
        <f>Source!I40</f>
        <v>0.02</v>
      </c>
      <c r="F86" s="10">
        <f>Source!AK40</f>
        <v>9040.01</v>
      </c>
      <c r="G86" s="9"/>
      <c r="H86" s="11">
        <f>ROUND(Source!AC40*Source!I40,2)+ROUND(Source!AD40*Source!I40,2)+ROUND(Source!AF40*Source!I40,2)</f>
        <v>180.8</v>
      </c>
      <c r="I86" s="9">
        <f>IF(Source!BC40&lt;&gt;0,Source!BC40,1)</f>
        <v>7.58</v>
      </c>
      <c r="J86" s="11">
        <f>Source!O40</f>
        <v>1370.47</v>
      </c>
      <c r="R86" s="12">
        <f>ROUND((Source!FX40/100)*((ROUND(Source!AF40*Source!I40,2)+ROUND(Source!AE40*Source!I40,2))),2)</f>
        <v>0</v>
      </c>
      <c r="S86" s="12">
        <f>Source!X40</f>
        <v>0</v>
      </c>
      <c r="T86" s="12">
        <f>ROUND((Source!FY40/100)*((ROUND(Source!AF40*Source!I40,2)+ROUND(Source!AE40*Source!I40,2))),2)</f>
        <v>0</v>
      </c>
      <c r="U86" s="12">
        <f>Source!Y40</f>
        <v>0</v>
      </c>
    </row>
    <row r="87" spans="1:21" ht="14.25">
      <c r="A87" s="14"/>
      <c r="B87" s="14"/>
      <c r="C87" s="6" t="s">
        <v>18</v>
      </c>
      <c r="D87" s="15" t="s">
        <v>19</v>
      </c>
      <c r="E87" s="15">
        <f>Source!AQ36</f>
        <v>105</v>
      </c>
      <c r="F87" s="16"/>
      <c r="G87" s="15" t="str">
        <f>IF(Source!DI36&lt;&gt;"",Source!DI36," ")</f>
        <v xml:space="preserve"> </v>
      </c>
      <c r="H87" s="17">
        <f>Source!U36</f>
        <v>105</v>
      </c>
      <c r="I87" s="15"/>
      <c r="J87" s="17"/>
    </row>
    <row r="88" spans="1:21" ht="12.75" customHeight="1">
      <c r="A88" s="18"/>
      <c r="B88" s="18"/>
      <c r="C88" s="18" t="s">
        <v>20</v>
      </c>
      <c r="D88" s="18"/>
      <c r="E88" s="18"/>
      <c r="F88" s="18"/>
      <c r="G88" s="32">
        <f>ROUND(Source!AC36*Source!I36,2)+ROUND(Source!AF36*Source!I36,2)+ROUND(Source!AD36*Source!I36,2)+SUM(H83:H86)</f>
        <v>12729.96</v>
      </c>
      <c r="H88" s="32"/>
      <c r="I88" s="32">
        <f>Source!O36+SUM(J83:J86)</f>
        <v>13919.63</v>
      </c>
      <c r="J88" s="32"/>
      <c r="O88" s="12">
        <f>G88</f>
        <v>12729.96</v>
      </c>
      <c r="P88" s="12">
        <f>I88</f>
        <v>13919.63</v>
      </c>
    </row>
    <row r="90" spans="1:21" ht="12.75" customHeight="1">
      <c r="A90" s="33" t="str">
        <f>CONCATENATE("Итого по разделу: ",IF(Source!G42&lt;&gt;"Новый раздел",Source!G42,""))</f>
        <v>Итого по разделу: Устройство пандуса</v>
      </c>
      <c r="B90" s="33"/>
      <c r="C90" s="33"/>
      <c r="D90" s="33"/>
      <c r="E90" s="33"/>
      <c r="F90" s="33"/>
      <c r="G90" s="32">
        <f>SUM(O33:O89)</f>
        <v>39349.450000000004</v>
      </c>
      <c r="H90" s="32"/>
      <c r="I90" s="32">
        <f>SUM(P33:P89)</f>
        <v>250000</v>
      </c>
      <c r="J90" s="32"/>
    </row>
    <row r="91" spans="1:21" ht="12.75" customHeight="1">
      <c r="A91" s="20"/>
      <c r="B91" s="20"/>
      <c r="C91" s="20"/>
      <c r="D91" s="20"/>
      <c r="E91" s="20"/>
      <c r="F91" s="20"/>
      <c r="G91" s="19"/>
      <c r="H91" s="19"/>
      <c r="I91" s="19"/>
      <c r="J91" s="19"/>
    </row>
    <row r="92" spans="1:21" ht="12.75" customHeight="1">
      <c r="A92" s="33" t="str">
        <f>CONCATENATE("Итого по локальной смете: ",IF(Source!G98&lt;&gt;"Новая локальная смета",Source!G98,""))</f>
        <v xml:space="preserve">Итого по локальной смете: </v>
      </c>
      <c r="B92" s="33"/>
      <c r="C92" s="33"/>
      <c r="D92" s="33"/>
      <c r="E92" s="33"/>
      <c r="F92" s="33"/>
      <c r="G92" s="32">
        <f>SUM(O32:O90)</f>
        <v>39349.450000000004</v>
      </c>
      <c r="H92" s="32"/>
      <c r="I92" s="32">
        <f>SUM(P32:P90)</f>
        <v>250000</v>
      </c>
      <c r="J92" s="32"/>
    </row>
    <row r="94" spans="1:21" ht="12.75" customHeight="1">
      <c r="A94" s="33" t="s">
        <v>388</v>
      </c>
      <c r="B94" s="33"/>
      <c r="C94" s="33"/>
      <c r="D94" s="33"/>
      <c r="E94" s="33"/>
      <c r="F94" s="33"/>
      <c r="G94" s="32">
        <v>39349.450000000004</v>
      </c>
      <c r="H94" s="32"/>
      <c r="I94" s="32">
        <v>250000</v>
      </c>
      <c r="J94" s="32"/>
    </row>
    <row r="98" spans="1:10" ht="12.75" customHeight="1">
      <c r="A98" s="34" t="s">
        <v>39</v>
      </c>
      <c r="B98" s="34"/>
      <c r="C98" s="35" t="str">
        <f>IF(Source!AC12&lt;&gt;"",Source!AC12," ")</f>
        <v xml:space="preserve"> </v>
      </c>
      <c r="D98" s="35"/>
      <c r="E98" s="35"/>
      <c r="F98" s="35"/>
      <c r="G98" s="35"/>
      <c r="H98" s="36" t="str">
        <f>IF(Source!AB12&lt;&gt;"",Source!AB12," ")</f>
        <v xml:space="preserve"> </v>
      </c>
      <c r="I98" s="36"/>
      <c r="J98" s="36"/>
    </row>
    <row r="99" spans="1:10" ht="14.25">
      <c r="A99" s="1"/>
      <c r="B99" s="1"/>
      <c r="C99" s="39" t="s">
        <v>24</v>
      </c>
      <c r="D99" s="39"/>
      <c r="E99" s="39"/>
      <c r="F99" s="39"/>
      <c r="G99" s="39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34" t="s">
        <v>40</v>
      </c>
      <c r="B101" s="34"/>
      <c r="C101" s="35" t="str">
        <f>IF(Source!AE12&lt;&gt;"",Source!AE12," ")</f>
        <v xml:space="preserve"> </v>
      </c>
      <c r="D101" s="35"/>
      <c r="E101" s="35"/>
      <c r="F101" s="35"/>
      <c r="G101" s="35"/>
      <c r="H101" s="36" t="str">
        <f>IF(Source!AD12&lt;&gt;"",Source!AD12," ")</f>
        <v xml:space="preserve"> </v>
      </c>
      <c r="I101" s="36"/>
      <c r="J101" s="36"/>
    </row>
    <row r="102" spans="1:10" ht="14.25">
      <c r="A102" s="1"/>
      <c r="B102" s="1"/>
      <c r="C102" s="39" t="s">
        <v>24</v>
      </c>
      <c r="D102" s="39"/>
      <c r="E102" s="39"/>
      <c r="F102" s="39"/>
      <c r="G102" s="39"/>
      <c r="H102" s="1"/>
      <c r="I102" s="1"/>
      <c r="J102" s="1"/>
    </row>
  </sheetData>
  <sheetProtection selectLockedCells="1" selectUnlockedCells="1"/>
  <mergeCells count="49">
    <mergeCell ref="C99:G99"/>
    <mergeCell ref="A101:B101"/>
    <mergeCell ref="C101:G101"/>
    <mergeCell ref="H101:J101"/>
    <mergeCell ref="C102:G102"/>
    <mergeCell ref="A94:F94"/>
    <mergeCell ref="G94:H94"/>
    <mergeCell ref="I94:J94"/>
    <mergeCell ref="A98:B98"/>
    <mergeCell ref="C98:G98"/>
    <mergeCell ref="H98:J98"/>
    <mergeCell ref="A92:F92"/>
    <mergeCell ref="G92:H92"/>
    <mergeCell ref="I92:J92"/>
    <mergeCell ref="G88:H88"/>
    <mergeCell ref="I88:J88"/>
    <mergeCell ref="A90:F90"/>
    <mergeCell ref="G90:H90"/>
    <mergeCell ref="I90:J90"/>
    <mergeCell ref="G63:H63"/>
    <mergeCell ref="I63:J63"/>
    <mergeCell ref="G72:H72"/>
    <mergeCell ref="I72:J72"/>
    <mergeCell ref="G81:H81"/>
    <mergeCell ref="I81:J81"/>
    <mergeCell ref="E27:G27"/>
    <mergeCell ref="A33:J33"/>
    <mergeCell ref="G45:H45"/>
    <mergeCell ref="I45:J45"/>
    <mergeCell ref="G54:H54"/>
    <mergeCell ref="I54:J54"/>
    <mergeCell ref="A16:J16"/>
    <mergeCell ref="A18:J18"/>
    <mergeCell ref="A19:J19"/>
    <mergeCell ref="A21:J21"/>
    <mergeCell ref="E25:G25"/>
    <mergeCell ref="E26:G26"/>
    <mergeCell ref="B7:E7"/>
    <mergeCell ref="G7:J7"/>
    <mergeCell ref="A10:J10"/>
    <mergeCell ref="A11:J11"/>
    <mergeCell ref="A13:J13"/>
    <mergeCell ref="A14:J14"/>
    <mergeCell ref="B3:E3"/>
    <mergeCell ref="G3:J3"/>
    <mergeCell ref="B4:E4"/>
    <mergeCell ref="G4:J4"/>
    <mergeCell ref="B6:E6"/>
    <mergeCell ref="G6:J6"/>
  </mergeCells>
  <pageMargins left="0.39374999999999999" right="0.19652777777777777" top="0.19652777777777777" bottom="0.46180555555555558" header="0.51180555555555551" footer="0.19652777777777777"/>
  <pageSetup paperSize="9" scale="60" firstPageNumber="0" orientation="portrait" horizontalDpi="300" verticalDpi="300"/>
  <headerFooter alignWithMargins="0"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191"/>
  <sheetViews>
    <sheetView workbookViewId="0"/>
  </sheetViews>
  <sheetFormatPr defaultRowHeight="12.75"/>
  <sheetData>
    <row r="1" spans="1:133">
      <c r="A1">
        <v>0</v>
      </c>
      <c r="B1" t="s">
        <v>41</v>
      </c>
      <c r="D1" t="s">
        <v>42</v>
      </c>
      <c r="F1">
        <v>0</v>
      </c>
      <c r="G1">
        <v>0</v>
      </c>
      <c r="H1">
        <v>0</v>
      </c>
      <c r="I1" t="s">
        <v>43</v>
      </c>
      <c r="K1">
        <v>1</v>
      </c>
      <c r="L1">
        <v>40934</v>
      </c>
      <c r="M1">
        <v>186201006</v>
      </c>
    </row>
    <row r="12" spans="1:133">
      <c r="A12">
        <v>1</v>
      </c>
      <c r="B12">
        <v>184</v>
      </c>
      <c r="C12">
        <v>0</v>
      </c>
      <c r="D12" s="12">
        <f>ROW(A124)</f>
        <v>124</v>
      </c>
      <c r="E12">
        <v>0</v>
      </c>
      <c r="F12" t="s">
        <v>44</v>
      </c>
      <c r="G12" t="s">
        <v>4</v>
      </c>
      <c r="I12">
        <v>0</v>
      </c>
      <c r="O12">
        <v>0</v>
      </c>
      <c r="P12">
        <v>0</v>
      </c>
      <c r="Q12">
        <v>0</v>
      </c>
      <c r="R12">
        <v>0</v>
      </c>
      <c r="V12">
        <v>0</v>
      </c>
      <c r="BH12" t="s">
        <v>45</v>
      </c>
      <c r="BI12" t="s">
        <v>46</v>
      </c>
      <c r="BJ12">
        <v>1</v>
      </c>
      <c r="BK12">
        <v>1</v>
      </c>
      <c r="BL12">
        <v>0</v>
      </c>
      <c r="BM12">
        <v>1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Z12" t="s">
        <v>47</v>
      </c>
      <c r="CA12" t="s">
        <v>48</v>
      </c>
      <c r="CB12" t="s">
        <v>48</v>
      </c>
      <c r="CC12" t="s">
        <v>48</v>
      </c>
      <c r="CD12" t="s">
        <v>48</v>
      </c>
      <c r="CE12" t="s">
        <v>49</v>
      </c>
      <c r="CF12">
        <v>0</v>
      </c>
      <c r="CG12">
        <v>0</v>
      </c>
      <c r="CH12">
        <v>0</v>
      </c>
      <c r="EC12">
        <v>0</v>
      </c>
    </row>
    <row r="15" spans="1:133">
      <c r="A15">
        <v>15</v>
      </c>
      <c r="B15">
        <v>1</v>
      </c>
    </row>
    <row r="18" spans="1:200">
      <c r="A18">
        <v>52</v>
      </c>
      <c r="B18" s="12">
        <f t="shared" ref="B18:G18" si="0">B124</f>
        <v>184</v>
      </c>
      <c r="C18" s="12">
        <f t="shared" si="0"/>
        <v>1</v>
      </c>
      <c r="D18" s="12">
        <f t="shared" si="0"/>
        <v>12</v>
      </c>
      <c r="E18" s="12">
        <f t="shared" si="0"/>
        <v>0</v>
      </c>
      <c r="F18" t="str">
        <f t="shared" si="0"/>
        <v>Новый объект</v>
      </c>
      <c r="G18" t="str">
        <f t="shared" si="0"/>
        <v>в ФЕР_ПАНДУС_ПЕРИЛА НЕРЖ_МО_Фрязино_250000</v>
      </c>
      <c r="O18" s="12">
        <f t="shared" ref="O18:AT18" si="1">O124</f>
        <v>174740.81</v>
      </c>
      <c r="P18" s="12">
        <f t="shared" si="1"/>
        <v>92195.29</v>
      </c>
      <c r="Q18" s="12">
        <f t="shared" si="1"/>
        <v>16171.98</v>
      </c>
      <c r="R18" s="12">
        <f t="shared" si="1"/>
        <v>5030.78</v>
      </c>
      <c r="S18" s="12">
        <f t="shared" si="1"/>
        <v>66373.539999999994</v>
      </c>
      <c r="T18" s="12">
        <f t="shared" si="1"/>
        <v>0</v>
      </c>
      <c r="U18" s="12">
        <f t="shared" si="1"/>
        <v>420.52948999999995</v>
      </c>
      <c r="V18" s="12">
        <f t="shared" si="1"/>
        <v>18.096109999999999</v>
      </c>
      <c r="W18" s="12">
        <f t="shared" si="1"/>
        <v>23.25</v>
      </c>
      <c r="X18" s="12">
        <f t="shared" si="1"/>
        <v>45169.38</v>
      </c>
      <c r="Y18" s="12">
        <f t="shared" si="1"/>
        <v>30089.81</v>
      </c>
      <c r="Z18" s="12">
        <f t="shared" si="1"/>
        <v>0</v>
      </c>
      <c r="AA18" s="12">
        <f t="shared" si="1"/>
        <v>0</v>
      </c>
      <c r="AB18" s="12">
        <f t="shared" si="1"/>
        <v>0</v>
      </c>
      <c r="AC18" s="12">
        <f t="shared" si="1"/>
        <v>0</v>
      </c>
      <c r="AD18" s="12">
        <f t="shared" si="1"/>
        <v>0</v>
      </c>
      <c r="AE18" s="12">
        <f t="shared" si="1"/>
        <v>0</v>
      </c>
      <c r="AF18" s="12">
        <f t="shared" si="1"/>
        <v>0</v>
      </c>
      <c r="AG18" s="12">
        <f t="shared" si="1"/>
        <v>0</v>
      </c>
      <c r="AH18" s="12">
        <f t="shared" si="1"/>
        <v>0</v>
      </c>
      <c r="AI18" s="12">
        <f t="shared" si="1"/>
        <v>0</v>
      </c>
      <c r="AJ18" s="12">
        <f t="shared" si="1"/>
        <v>0</v>
      </c>
      <c r="AK18" s="12">
        <f t="shared" si="1"/>
        <v>0</v>
      </c>
      <c r="AL18" s="12">
        <f t="shared" si="1"/>
        <v>0</v>
      </c>
      <c r="AM18" s="12">
        <f t="shared" si="1"/>
        <v>0</v>
      </c>
      <c r="AN18" s="12">
        <f t="shared" si="1"/>
        <v>0</v>
      </c>
      <c r="AO18" s="12">
        <f t="shared" si="1"/>
        <v>0</v>
      </c>
      <c r="AP18" s="12">
        <f t="shared" si="1"/>
        <v>0</v>
      </c>
      <c r="AQ18" s="12">
        <f t="shared" si="1"/>
        <v>0</v>
      </c>
      <c r="AR18" s="12">
        <f t="shared" si="1"/>
        <v>250000</v>
      </c>
      <c r="AS18" s="12">
        <f t="shared" si="1"/>
        <v>63389.31</v>
      </c>
      <c r="AT18" s="12">
        <f t="shared" si="1"/>
        <v>186610.69</v>
      </c>
      <c r="AU18" s="12">
        <f t="shared" ref="AU18:BZ18" si="2">AU124</f>
        <v>0</v>
      </c>
      <c r="AV18" s="12">
        <f t="shared" si="2"/>
        <v>92195.29</v>
      </c>
      <c r="AW18" s="12">
        <f t="shared" si="2"/>
        <v>92195.29</v>
      </c>
      <c r="AX18" s="12">
        <f t="shared" si="2"/>
        <v>0</v>
      </c>
      <c r="AY18" s="12">
        <f t="shared" si="2"/>
        <v>92195.29</v>
      </c>
      <c r="AZ18" s="12">
        <f t="shared" si="2"/>
        <v>0</v>
      </c>
      <c r="BA18" s="12">
        <f t="shared" si="2"/>
        <v>0</v>
      </c>
      <c r="BB18" s="12">
        <f t="shared" si="2"/>
        <v>0</v>
      </c>
      <c r="BC18" s="12">
        <f t="shared" si="2"/>
        <v>0</v>
      </c>
      <c r="BD18" s="12">
        <f t="shared" si="2"/>
        <v>0</v>
      </c>
      <c r="BE18" s="12">
        <f t="shared" si="2"/>
        <v>0</v>
      </c>
      <c r="BF18" s="12">
        <f t="shared" si="2"/>
        <v>0</v>
      </c>
      <c r="BG18" s="12">
        <f t="shared" si="2"/>
        <v>0</v>
      </c>
      <c r="BH18" s="12">
        <f t="shared" si="2"/>
        <v>0</v>
      </c>
      <c r="BI18" s="12">
        <f t="shared" si="2"/>
        <v>0</v>
      </c>
      <c r="BJ18" s="12">
        <f t="shared" si="2"/>
        <v>0</v>
      </c>
      <c r="BK18" s="12">
        <f t="shared" si="2"/>
        <v>0</v>
      </c>
      <c r="BL18" s="12">
        <f t="shared" si="2"/>
        <v>0</v>
      </c>
      <c r="BM18" s="12">
        <f t="shared" si="2"/>
        <v>0</v>
      </c>
      <c r="BN18" s="12">
        <f t="shared" si="2"/>
        <v>0</v>
      </c>
      <c r="BO18" s="12">
        <f t="shared" si="2"/>
        <v>0</v>
      </c>
      <c r="BP18" s="12">
        <f t="shared" si="2"/>
        <v>0</v>
      </c>
      <c r="BQ18" s="12">
        <f t="shared" si="2"/>
        <v>0</v>
      </c>
      <c r="BR18" s="12">
        <f t="shared" si="2"/>
        <v>0</v>
      </c>
      <c r="BS18" s="12">
        <f t="shared" si="2"/>
        <v>0</v>
      </c>
      <c r="BT18" s="12">
        <f t="shared" si="2"/>
        <v>0</v>
      </c>
      <c r="BU18" s="12">
        <f t="shared" si="2"/>
        <v>0</v>
      </c>
      <c r="BV18" s="12">
        <f t="shared" si="2"/>
        <v>0</v>
      </c>
      <c r="BW18" s="12">
        <f t="shared" si="2"/>
        <v>0</v>
      </c>
      <c r="BX18" s="12">
        <f t="shared" si="2"/>
        <v>0</v>
      </c>
      <c r="BY18" s="12">
        <f t="shared" si="2"/>
        <v>0</v>
      </c>
      <c r="BZ18" s="12">
        <f t="shared" si="2"/>
        <v>0</v>
      </c>
      <c r="CA18" s="12">
        <f t="shared" ref="CA18:DF18" si="3">CA124</f>
        <v>0</v>
      </c>
      <c r="CB18" s="12">
        <f t="shared" si="3"/>
        <v>0</v>
      </c>
      <c r="CC18" s="12">
        <f t="shared" si="3"/>
        <v>0</v>
      </c>
      <c r="CD18" s="12">
        <f t="shared" si="3"/>
        <v>0</v>
      </c>
      <c r="CE18" s="12">
        <f t="shared" si="3"/>
        <v>0</v>
      </c>
      <c r="CF18" s="12">
        <f t="shared" si="3"/>
        <v>0</v>
      </c>
      <c r="CG18" s="12">
        <f t="shared" si="3"/>
        <v>0</v>
      </c>
      <c r="CH18" s="12">
        <f t="shared" si="3"/>
        <v>0</v>
      </c>
      <c r="CI18" s="12">
        <f t="shared" si="3"/>
        <v>0</v>
      </c>
      <c r="CJ18" s="12">
        <f t="shared" si="3"/>
        <v>0</v>
      </c>
      <c r="CK18" s="12">
        <f t="shared" si="3"/>
        <v>0</v>
      </c>
      <c r="CL18" s="12">
        <f t="shared" si="3"/>
        <v>0</v>
      </c>
      <c r="CM18" s="12">
        <f t="shared" si="3"/>
        <v>0</v>
      </c>
      <c r="CN18" s="12">
        <f t="shared" si="3"/>
        <v>0</v>
      </c>
      <c r="CO18" s="12">
        <f t="shared" si="3"/>
        <v>0</v>
      </c>
      <c r="CP18" s="12">
        <f t="shared" si="3"/>
        <v>0</v>
      </c>
      <c r="CQ18" s="12">
        <f t="shared" si="3"/>
        <v>0</v>
      </c>
      <c r="CR18" s="12">
        <f t="shared" si="3"/>
        <v>0</v>
      </c>
      <c r="CS18" s="12">
        <f t="shared" si="3"/>
        <v>0</v>
      </c>
      <c r="CT18" s="12">
        <f t="shared" si="3"/>
        <v>0</v>
      </c>
      <c r="CU18" s="12">
        <f t="shared" si="3"/>
        <v>0</v>
      </c>
      <c r="CV18" s="12">
        <f t="shared" si="3"/>
        <v>0</v>
      </c>
      <c r="CW18" s="12">
        <f t="shared" si="3"/>
        <v>0</v>
      </c>
      <c r="CX18" s="12">
        <f t="shared" si="3"/>
        <v>0</v>
      </c>
      <c r="CY18" s="12">
        <f t="shared" si="3"/>
        <v>0</v>
      </c>
      <c r="CZ18" s="12">
        <f t="shared" si="3"/>
        <v>0</v>
      </c>
      <c r="DA18" s="12">
        <f t="shared" si="3"/>
        <v>0</v>
      </c>
      <c r="DB18" s="12">
        <f t="shared" si="3"/>
        <v>0</v>
      </c>
      <c r="DC18" s="12">
        <f t="shared" si="3"/>
        <v>0</v>
      </c>
      <c r="DD18" s="12">
        <f t="shared" si="3"/>
        <v>0</v>
      </c>
      <c r="DE18" s="12">
        <f t="shared" si="3"/>
        <v>0</v>
      </c>
      <c r="DF18" s="12">
        <f t="shared" si="3"/>
        <v>0</v>
      </c>
      <c r="DG18" s="12">
        <f t="shared" ref="DG18:DN18" si="4">DG124</f>
        <v>0</v>
      </c>
      <c r="DH18" s="12">
        <f t="shared" si="4"/>
        <v>0</v>
      </c>
      <c r="DI18" s="12">
        <f t="shared" si="4"/>
        <v>0</v>
      </c>
      <c r="DJ18" s="12">
        <f t="shared" si="4"/>
        <v>0</v>
      </c>
      <c r="DK18" s="12">
        <f t="shared" si="4"/>
        <v>0</v>
      </c>
      <c r="DL18" s="12">
        <f t="shared" si="4"/>
        <v>0</v>
      </c>
      <c r="DM18" s="12">
        <f t="shared" si="4"/>
        <v>0</v>
      </c>
      <c r="DN18" s="12">
        <f t="shared" si="4"/>
        <v>0</v>
      </c>
    </row>
    <row r="20" spans="1:200">
      <c r="A20">
        <v>3</v>
      </c>
      <c r="B20">
        <v>1</v>
      </c>
      <c r="D20" s="12">
        <f>ROW(A98)</f>
        <v>98</v>
      </c>
      <c r="F20" t="s">
        <v>50</v>
      </c>
      <c r="G20" t="s">
        <v>50</v>
      </c>
      <c r="I20">
        <v>0</v>
      </c>
      <c r="K20">
        <v>0</v>
      </c>
      <c r="V20">
        <v>0</v>
      </c>
      <c r="BX20">
        <v>0</v>
      </c>
      <c r="CF20">
        <v>0</v>
      </c>
      <c r="CG20">
        <v>0</v>
      </c>
    </row>
    <row r="22" spans="1:200">
      <c r="A22">
        <v>52</v>
      </c>
      <c r="B22" s="12">
        <f t="shared" ref="B22:G22" si="5">B98</f>
        <v>1</v>
      </c>
      <c r="C22" s="12">
        <f t="shared" si="5"/>
        <v>3</v>
      </c>
      <c r="D22" s="12">
        <f t="shared" si="5"/>
        <v>20</v>
      </c>
      <c r="E22" s="12">
        <f t="shared" si="5"/>
        <v>0</v>
      </c>
      <c r="F22" t="str">
        <f t="shared" si="5"/>
        <v>Новая локальная смета</v>
      </c>
      <c r="G22" t="str">
        <f t="shared" si="5"/>
        <v>Новая локальная смета</v>
      </c>
      <c r="O22" s="12">
        <f t="shared" ref="O22:AT22" si="6">O98</f>
        <v>174740.81</v>
      </c>
      <c r="P22" s="12">
        <f t="shared" si="6"/>
        <v>92195.29</v>
      </c>
      <c r="Q22" s="12">
        <f t="shared" si="6"/>
        <v>16171.98</v>
      </c>
      <c r="R22" s="12">
        <f t="shared" si="6"/>
        <v>5030.78</v>
      </c>
      <c r="S22" s="12">
        <f t="shared" si="6"/>
        <v>66373.539999999994</v>
      </c>
      <c r="T22" s="12">
        <f t="shared" si="6"/>
        <v>0</v>
      </c>
      <c r="U22" s="12">
        <f t="shared" si="6"/>
        <v>420.52948999999995</v>
      </c>
      <c r="V22" s="12">
        <f t="shared" si="6"/>
        <v>18.096109999999999</v>
      </c>
      <c r="W22" s="12">
        <f t="shared" si="6"/>
        <v>23.25</v>
      </c>
      <c r="X22" s="12">
        <f t="shared" si="6"/>
        <v>45169.38</v>
      </c>
      <c r="Y22" s="12">
        <f t="shared" si="6"/>
        <v>30089.81</v>
      </c>
      <c r="Z22" s="12">
        <f t="shared" si="6"/>
        <v>0</v>
      </c>
      <c r="AA22" s="12">
        <f t="shared" si="6"/>
        <v>0</v>
      </c>
      <c r="AB22" s="12">
        <f t="shared" si="6"/>
        <v>0</v>
      </c>
      <c r="AC22" s="12">
        <f t="shared" si="6"/>
        <v>0</v>
      </c>
      <c r="AD22" s="12">
        <f t="shared" si="6"/>
        <v>0</v>
      </c>
      <c r="AE22" s="12">
        <f t="shared" si="6"/>
        <v>0</v>
      </c>
      <c r="AF22" s="12">
        <f t="shared" si="6"/>
        <v>0</v>
      </c>
      <c r="AG22" s="12">
        <f t="shared" si="6"/>
        <v>0</v>
      </c>
      <c r="AH22" s="12">
        <f t="shared" si="6"/>
        <v>0</v>
      </c>
      <c r="AI22" s="12">
        <f t="shared" si="6"/>
        <v>0</v>
      </c>
      <c r="AJ22" s="12">
        <f t="shared" si="6"/>
        <v>0</v>
      </c>
      <c r="AK22" s="12">
        <f t="shared" si="6"/>
        <v>0</v>
      </c>
      <c r="AL22" s="12">
        <f t="shared" si="6"/>
        <v>0</v>
      </c>
      <c r="AM22" s="12">
        <f t="shared" si="6"/>
        <v>0</v>
      </c>
      <c r="AN22" s="12">
        <f t="shared" si="6"/>
        <v>0</v>
      </c>
      <c r="AO22" s="12">
        <f t="shared" si="6"/>
        <v>0</v>
      </c>
      <c r="AP22" s="12">
        <f t="shared" si="6"/>
        <v>0</v>
      </c>
      <c r="AQ22" s="12">
        <f t="shared" si="6"/>
        <v>0</v>
      </c>
      <c r="AR22" s="12">
        <f t="shared" si="6"/>
        <v>250000</v>
      </c>
      <c r="AS22" s="12">
        <f t="shared" si="6"/>
        <v>63389.31</v>
      </c>
      <c r="AT22" s="12">
        <f t="shared" si="6"/>
        <v>186610.69</v>
      </c>
      <c r="AU22" s="12">
        <f t="shared" ref="AU22:BZ22" si="7">AU98</f>
        <v>0</v>
      </c>
      <c r="AV22" s="12">
        <f t="shared" si="7"/>
        <v>92195.29</v>
      </c>
      <c r="AW22" s="12">
        <f t="shared" si="7"/>
        <v>92195.29</v>
      </c>
      <c r="AX22" s="12">
        <f t="shared" si="7"/>
        <v>0</v>
      </c>
      <c r="AY22" s="12">
        <f t="shared" si="7"/>
        <v>92195.29</v>
      </c>
      <c r="AZ22" s="12">
        <f t="shared" si="7"/>
        <v>0</v>
      </c>
      <c r="BA22" s="12">
        <f t="shared" si="7"/>
        <v>0</v>
      </c>
      <c r="BB22" s="12">
        <f t="shared" si="7"/>
        <v>0</v>
      </c>
      <c r="BC22" s="12">
        <f t="shared" si="7"/>
        <v>0</v>
      </c>
      <c r="BD22" s="12">
        <f t="shared" si="7"/>
        <v>0</v>
      </c>
      <c r="BE22" s="12">
        <f t="shared" si="7"/>
        <v>0</v>
      </c>
      <c r="BF22" s="12">
        <f t="shared" si="7"/>
        <v>0</v>
      </c>
      <c r="BG22" s="12">
        <f t="shared" si="7"/>
        <v>0</v>
      </c>
      <c r="BH22" s="12">
        <f t="shared" si="7"/>
        <v>0</v>
      </c>
      <c r="BI22" s="12">
        <f t="shared" si="7"/>
        <v>0</v>
      </c>
      <c r="BJ22" s="12">
        <f t="shared" si="7"/>
        <v>0</v>
      </c>
      <c r="BK22" s="12">
        <f t="shared" si="7"/>
        <v>0</v>
      </c>
      <c r="BL22" s="12">
        <f t="shared" si="7"/>
        <v>0</v>
      </c>
      <c r="BM22" s="12">
        <f t="shared" si="7"/>
        <v>0</v>
      </c>
      <c r="BN22" s="12">
        <f t="shared" si="7"/>
        <v>0</v>
      </c>
      <c r="BO22" s="12">
        <f t="shared" si="7"/>
        <v>0</v>
      </c>
      <c r="BP22" s="12">
        <f t="shared" si="7"/>
        <v>0</v>
      </c>
      <c r="BQ22" s="12">
        <f t="shared" si="7"/>
        <v>0</v>
      </c>
      <c r="BR22" s="12">
        <f t="shared" si="7"/>
        <v>0</v>
      </c>
      <c r="BS22" s="12">
        <f t="shared" si="7"/>
        <v>0</v>
      </c>
      <c r="BT22" s="12">
        <f t="shared" si="7"/>
        <v>0</v>
      </c>
      <c r="BU22" s="12">
        <f t="shared" si="7"/>
        <v>0</v>
      </c>
      <c r="BV22" s="12">
        <f t="shared" si="7"/>
        <v>0</v>
      </c>
      <c r="BW22" s="12">
        <f t="shared" si="7"/>
        <v>0</v>
      </c>
      <c r="BX22" s="12">
        <f t="shared" si="7"/>
        <v>0</v>
      </c>
      <c r="BY22" s="12">
        <f t="shared" si="7"/>
        <v>0</v>
      </c>
      <c r="BZ22" s="12">
        <f t="shared" si="7"/>
        <v>0</v>
      </c>
      <c r="CA22" s="12">
        <f t="shared" ref="CA22:DF22" si="8">CA98</f>
        <v>0</v>
      </c>
      <c r="CB22" s="12">
        <f t="shared" si="8"/>
        <v>0</v>
      </c>
      <c r="CC22" s="12">
        <f t="shared" si="8"/>
        <v>0</v>
      </c>
      <c r="CD22" s="12">
        <f t="shared" si="8"/>
        <v>0</v>
      </c>
      <c r="CE22" s="12">
        <f t="shared" si="8"/>
        <v>0</v>
      </c>
      <c r="CF22" s="12">
        <f t="shared" si="8"/>
        <v>0</v>
      </c>
      <c r="CG22" s="12">
        <f t="shared" si="8"/>
        <v>0</v>
      </c>
      <c r="CH22" s="12">
        <f t="shared" si="8"/>
        <v>0</v>
      </c>
      <c r="CI22" s="12">
        <f t="shared" si="8"/>
        <v>0</v>
      </c>
      <c r="CJ22" s="12">
        <f t="shared" si="8"/>
        <v>0</v>
      </c>
      <c r="CK22" s="12">
        <f t="shared" si="8"/>
        <v>0</v>
      </c>
      <c r="CL22" s="12">
        <f t="shared" si="8"/>
        <v>0</v>
      </c>
      <c r="CM22" s="12">
        <f t="shared" si="8"/>
        <v>0</v>
      </c>
      <c r="CN22" s="12">
        <f t="shared" si="8"/>
        <v>0</v>
      </c>
      <c r="CO22" s="12">
        <f t="shared" si="8"/>
        <v>0</v>
      </c>
      <c r="CP22" s="12">
        <f t="shared" si="8"/>
        <v>0</v>
      </c>
      <c r="CQ22" s="12">
        <f t="shared" si="8"/>
        <v>0</v>
      </c>
      <c r="CR22" s="12">
        <f t="shared" si="8"/>
        <v>0</v>
      </c>
      <c r="CS22" s="12">
        <f t="shared" si="8"/>
        <v>0</v>
      </c>
      <c r="CT22" s="12">
        <f t="shared" si="8"/>
        <v>0</v>
      </c>
      <c r="CU22" s="12">
        <f t="shared" si="8"/>
        <v>0</v>
      </c>
      <c r="CV22" s="12">
        <f t="shared" si="8"/>
        <v>0</v>
      </c>
      <c r="CW22" s="12">
        <f t="shared" si="8"/>
        <v>0</v>
      </c>
      <c r="CX22" s="12">
        <f t="shared" si="8"/>
        <v>0</v>
      </c>
      <c r="CY22" s="12">
        <f t="shared" si="8"/>
        <v>0</v>
      </c>
      <c r="CZ22" s="12">
        <f t="shared" si="8"/>
        <v>0</v>
      </c>
      <c r="DA22" s="12">
        <f t="shared" si="8"/>
        <v>0</v>
      </c>
      <c r="DB22" s="12">
        <f t="shared" si="8"/>
        <v>0</v>
      </c>
      <c r="DC22" s="12">
        <f t="shared" si="8"/>
        <v>0</v>
      </c>
      <c r="DD22" s="12">
        <f t="shared" si="8"/>
        <v>0</v>
      </c>
      <c r="DE22" s="12">
        <f t="shared" si="8"/>
        <v>0</v>
      </c>
      <c r="DF22" s="12">
        <f t="shared" si="8"/>
        <v>0</v>
      </c>
      <c r="DG22" s="12">
        <f t="shared" ref="DG22:DN22" si="9">DG98</f>
        <v>0</v>
      </c>
      <c r="DH22" s="12">
        <f t="shared" si="9"/>
        <v>0</v>
      </c>
      <c r="DI22" s="12">
        <f t="shared" si="9"/>
        <v>0</v>
      </c>
      <c r="DJ22" s="12">
        <f t="shared" si="9"/>
        <v>0</v>
      </c>
      <c r="DK22" s="12">
        <f t="shared" si="9"/>
        <v>0</v>
      </c>
      <c r="DL22" s="12">
        <f t="shared" si="9"/>
        <v>0</v>
      </c>
      <c r="DM22" s="12">
        <f t="shared" si="9"/>
        <v>0</v>
      </c>
      <c r="DN22" s="12">
        <f t="shared" si="9"/>
        <v>0</v>
      </c>
    </row>
    <row r="24" spans="1:200">
      <c r="A24">
        <v>4</v>
      </c>
      <c r="B24">
        <v>1</v>
      </c>
      <c r="D24" s="12">
        <f>ROW(A42)</f>
        <v>42</v>
      </c>
      <c r="F24" t="s">
        <v>51</v>
      </c>
      <c r="G24" t="s">
        <v>52</v>
      </c>
      <c r="I24">
        <v>0</v>
      </c>
      <c r="K24">
        <v>0</v>
      </c>
      <c r="V24">
        <v>0</v>
      </c>
      <c r="BX24">
        <v>0</v>
      </c>
      <c r="CJ24">
        <v>0</v>
      </c>
    </row>
    <row r="26" spans="1:200">
      <c r="A26">
        <v>52</v>
      </c>
      <c r="B26" s="12">
        <f t="shared" ref="B26:G26" si="10">B42</f>
        <v>1</v>
      </c>
      <c r="C26" s="12">
        <f t="shared" si="10"/>
        <v>4</v>
      </c>
      <c r="D26" s="12">
        <f t="shared" si="10"/>
        <v>24</v>
      </c>
      <c r="E26" s="12">
        <f t="shared" si="10"/>
        <v>0</v>
      </c>
      <c r="F26" t="str">
        <f t="shared" si="10"/>
        <v>Новый раздел</v>
      </c>
      <c r="G26" t="str">
        <f t="shared" si="10"/>
        <v>Устройство пандуса</v>
      </c>
      <c r="O26" s="12">
        <f t="shared" ref="O26:AT26" si="11">O42</f>
        <v>174740.81</v>
      </c>
      <c r="P26" s="12">
        <f t="shared" si="11"/>
        <v>92195.29</v>
      </c>
      <c r="Q26" s="12">
        <f t="shared" si="11"/>
        <v>16171.98</v>
      </c>
      <c r="R26" s="12">
        <f t="shared" si="11"/>
        <v>5030.78</v>
      </c>
      <c r="S26" s="12">
        <f t="shared" si="11"/>
        <v>66373.539999999994</v>
      </c>
      <c r="T26" s="12">
        <f t="shared" si="11"/>
        <v>0</v>
      </c>
      <c r="U26" s="12">
        <f t="shared" si="11"/>
        <v>420.52948999999995</v>
      </c>
      <c r="V26" s="12">
        <f t="shared" si="11"/>
        <v>18.096109999999999</v>
      </c>
      <c r="W26" s="12">
        <f t="shared" si="11"/>
        <v>23.25</v>
      </c>
      <c r="X26" s="12">
        <f t="shared" si="11"/>
        <v>45169.38</v>
      </c>
      <c r="Y26" s="12">
        <f t="shared" si="11"/>
        <v>30089.81</v>
      </c>
      <c r="Z26" s="12">
        <f t="shared" si="11"/>
        <v>0</v>
      </c>
      <c r="AA26" s="12">
        <f t="shared" si="11"/>
        <v>0</v>
      </c>
      <c r="AB26" s="12">
        <f t="shared" si="11"/>
        <v>174740.81</v>
      </c>
      <c r="AC26" s="12">
        <f t="shared" si="11"/>
        <v>92195.29</v>
      </c>
      <c r="AD26" s="12">
        <f t="shared" si="11"/>
        <v>16171.98</v>
      </c>
      <c r="AE26" s="12">
        <f t="shared" si="11"/>
        <v>5030.78</v>
      </c>
      <c r="AF26" s="12">
        <f t="shared" si="11"/>
        <v>66373.539999999994</v>
      </c>
      <c r="AG26" s="12">
        <f t="shared" si="11"/>
        <v>0</v>
      </c>
      <c r="AH26" s="12">
        <f t="shared" si="11"/>
        <v>420.52948999999995</v>
      </c>
      <c r="AI26" s="12">
        <f t="shared" si="11"/>
        <v>18.096109999999999</v>
      </c>
      <c r="AJ26" s="12">
        <f t="shared" si="11"/>
        <v>23.25</v>
      </c>
      <c r="AK26" s="12">
        <f t="shared" si="11"/>
        <v>45169.38</v>
      </c>
      <c r="AL26" s="12">
        <f t="shared" si="11"/>
        <v>30089.81</v>
      </c>
      <c r="AM26" s="12">
        <f t="shared" si="11"/>
        <v>0</v>
      </c>
      <c r="AN26" s="12">
        <f t="shared" si="11"/>
        <v>0</v>
      </c>
      <c r="AO26" s="12">
        <f t="shared" si="11"/>
        <v>0</v>
      </c>
      <c r="AP26" s="12">
        <f t="shared" si="11"/>
        <v>0</v>
      </c>
      <c r="AQ26" s="12">
        <f t="shared" si="11"/>
        <v>0</v>
      </c>
      <c r="AR26" s="12">
        <f t="shared" si="11"/>
        <v>250000</v>
      </c>
      <c r="AS26" s="12">
        <f t="shared" si="11"/>
        <v>63389.31</v>
      </c>
      <c r="AT26" s="12">
        <f t="shared" si="11"/>
        <v>186610.69</v>
      </c>
      <c r="AU26" s="12">
        <f t="shared" ref="AU26:BZ26" si="12">AU42</f>
        <v>0</v>
      </c>
      <c r="AV26" s="12">
        <f t="shared" si="12"/>
        <v>92195.29</v>
      </c>
      <c r="AW26" s="12">
        <f t="shared" si="12"/>
        <v>92195.29</v>
      </c>
      <c r="AX26" s="12">
        <f t="shared" si="12"/>
        <v>0</v>
      </c>
      <c r="AY26" s="12">
        <f t="shared" si="12"/>
        <v>92195.29</v>
      </c>
      <c r="AZ26" s="12">
        <f t="shared" si="12"/>
        <v>0</v>
      </c>
      <c r="BA26" s="12">
        <f t="shared" si="12"/>
        <v>0</v>
      </c>
      <c r="BB26" s="12">
        <f t="shared" si="12"/>
        <v>0</v>
      </c>
      <c r="BC26" s="12">
        <f t="shared" si="12"/>
        <v>0</v>
      </c>
      <c r="BD26" s="12">
        <f t="shared" si="12"/>
        <v>0</v>
      </c>
      <c r="BE26" s="12">
        <f t="shared" si="12"/>
        <v>250000</v>
      </c>
      <c r="BF26" s="12">
        <f t="shared" si="12"/>
        <v>63389.31</v>
      </c>
      <c r="BG26" s="12">
        <f t="shared" si="12"/>
        <v>186610.69</v>
      </c>
      <c r="BH26" s="12">
        <f t="shared" si="12"/>
        <v>0</v>
      </c>
      <c r="BI26" s="12">
        <f t="shared" si="12"/>
        <v>92195.29</v>
      </c>
      <c r="BJ26" s="12">
        <f t="shared" si="12"/>
        <v>92195.29</v>
      </c>
      <c r="BK26" s="12">
        <f t="shared" si="12"/>
        <v>0</v>
      </c>
      <c r="BL26" s="12">
        <f t="shared" si="12"/>
        <v>92195.29</v>
      </c>
      <c r="BM26" s="12">
        <f t="shared" si="12"/>
        <v>0</v>
      </c>
      <c r="BN26" s="12">
        <f t="shared" si="12"/>
        <v>0</v>
      </c>
      <c r="BO26" s="12">
        <f t="shared" si="12"/>
        <v>0</v>
      </c>
      <c r="BP26" s="12">
        <f t="shared" si="12"/>
        <v>0</v>
      </c>
      <c r="BQ26" s="12">
        <f t="shared" si="12"/>
        <v>0</v>
      </c>
      <c r="BR26" s="12">
        <f t="shared" si="12"/>
        <v>0</v>
      </c>
      <c r="BS26" s="12">
        <f t="shared" si="12"/>
        <v>0</v>
      </c>
      <c r="BT26" s="12">
        <f t="shared" si="12"/>
        <v>0</v>
      </c>
      <c r="BU26" s="12">
        <f t="shared" si="12"/>
        <v>0</v>
      </c>
      <c r="BV26" s="12">
        <f t="shared" si="12"/>
        <v>0</v>
      </c>
      <c r="BW26" s="12">
        <f t="shared" si="12"/>
        <v>0</v>
      </c>
      <c r="BX26" s="12">
        <f t="shared" si="12"/>
        <v>0</v>
      </c>
      <c r="BY26" s="12">
        <f t="shared" si="12"/>
        <v>0</v>
      </c>
      <c r="BZ26" s="12">
        <f t="shared" si="12"/>
        <v>0</v>
      </c>
      <c r="CA26" s="12">
        <f t="shared" ref="CA26:DF26" si="13">CA42</f>
        <v>0</v>
      </c>
      <c r="CB26" s="12">
        <f t="shared" si="13"/>
        <v>0</v>
      </c>
      <c r="CC26" s="12">
        <f t="shared" si="13"/>
        <v>0</v>
      </c>
      <c r="CD26" s="12">
        <f t="shared" si="13"/>
        <v>0</v>
      </c>
      <c r="CE26" s="12">
        <f t="shared" si="13"/>
        <v>0</v>
      </c>
      <c r="CF26" s="12">
        <f t="shared" si="13"/>
        <v>0</v>
      </c>
      <c r="CG26" s="12">
        <f t="shared" si="13"/>
        <v>0</v>
      </c>
      <c r="CH26" s="12">
        <f t="shared" si="13"/>
        <v>0</v>
      </c>
      <c r="CI26" s="12">
        <f t="shared" si="13"/>
        <v>0</v>
      </c>
      <c r="CJ26" s="12">
        <f t="shared" si="13"/>
        <v>0</v>
      </c>
      <c r="CK26" s="12">
        <f t="shared" si="13"/>
        <v>0</v>
      </c>
      <c r="CL26" s="12">
        <f t="shared" si="13"/>
        <v>0</v>
      </c>
      <c r="CM26" s="12">
        <f t="shared" si="13"/>
        <v>0</v>
      </c>
      <c r="CN26" s="12">
        <f t="shared" si="13"/>
        <v>0</v>
      </c>
      <c r="CO26" s="12">
        <f t="shared" si="13"/>
        <v>0</v>
      </c>
      <c r="CP26" s="12">
        <f t="shared" si="13"/>
        <v>0</v>
      </c>
      <c r="CQ26" s="12">
        <f t="shared" si="13"/>
        <v>0</v>
      </c>
      <c r="CR26" s="12">
        <f t="shared" si="13"/>
        <v>0</v>
      </c>
      <c r="CS26" s="12">
        <f t="shared" si="13"/>
        <v>0</v>
      </c>
      <c r="CT26" s="12">
        <f t="shared" si="13"/>
        <v>0</v>
      </c>
      <c r="CU26" s="12">
        <f t="shared" si="13"/>
        <v>0</v>
      </c>
      <c r="CV26" s="12">
        <f t="shared" si="13"/>
        <v>0</v>
      </c>
      <c r="CW26" s="12">
        <f t="shared" si="13"/>
        <v>0</v>
      </c>
      <c r="CX26" s="12">
        <f t="shared" si="13"/>
        <v>0</v>
      </c>
      <c r="CY26" s="12">
        <f t="shared" si="13"/>
        <v>0</v>
      </c>
      <c r="CZ26" s="12">
        <f t="shared" si="13"/>
        <v>0</v>
      </c>
      <c r="DA26" s="12">
        <f t="shared" si="13"/>
        <v>0</v>
      </c>
      <c r="DB26" s="12">
        <f t="shared" si="13"/>
        <v>0</v>
      </c>
      <c r="DC26" s="12">
        <f t="shared" si="13"/>
        <v>0</v>
      </c>
      <c r="DD26" s="12">
        <f t="shared" si="13"/>
        <v>0</v>
      </c>
      <c r="DE26" s="12">
        <f t="shared" si="13"/>
        <v>0</v>
      </c>
      <c r="DF26" s="12">
        <f t="shared" si="13"/>
        <v>0</v>
      </c>
      <c r="DG26" s="12">
        <f t="shared" ref="DG26:DN26" si="14">DG42</f>
        <v>0</v>
      </c>
      <c r="DH26" s="12">
        <f t="shared" si="14"/>
        <v>0</v>
      </c>
      <c r="DI26" s="12">
        <f t="shared" si="14"/>
        <v>0</v>
      </c>
      <c r="DJ26" s="12">
        <f t="shared" si="14"/>
        <v>0</v>
      </c>
      <c r="DK26" s="12">
        <f t="shared" si="14"/>
        <v>0</v>
      </c>
      <c r="DL26" s="12">
        <f t="shared" si="14"/>
        <v>0</v>
      </c>
      <c r="DM26" s="12">
        <f t="shared" si="14"/>
        <v>0</v>
      </c>
      <c r="DN26" s="12">
        <f t="shared" si="14"/>
        <v>0</v>
      </c>
    </row>
    <row r="28" spans="1:200">
      <c r="A28">
        <v>17</v>
      </c>
      <c r="B28">
        <v>1</v>
      </c>
      <c r="C28" s="12">
        <f>ROW(SmtRes!A19)</f>
        <v>19</v>
      </c>
      <c r="D28" s="12">
        <f>ROW(EtalonRes!A16)</f>
        <v>16</v>
      </c>
      <c r="E28" t="s">
        <v>53</v>
      </c>
      <c r="F28" t="s">
        <v>54</v>
      </c>
      <c r="G28" t="s">
        <v>55</v>
      </c>
      <c r="H28" t="s">
        <v>56</v>
      </c>
      <c r="I28">
        <v>1.9</v>
      </c>
      <c r="J28">
        <v>0</v>
      </c>
      <c r="O28" s="12">
        <f t="shared" ref="O28:O40" si="15">ROUND(CP28,2)</f>
        <v>110062.43</v>
      </c>
      <c r="P28" s="12">
        <f t="shared" ref="P28:P40" si="16">ROUND(CQ28*I28,2)</f>
        <v>55646.61</v>
      </c>
      <c r="Q28" s="12">
        <f t="shared" ref="Q28:Q40" si="17">ROUND(CR28*I28,2)</f>
        <v>6129.52</v>
      </c>
      <c r="R28" s="12">
        <f t="shared" ref="R28:R40" si="18">ROUND(CS28*I28,2)</f>
        <v>1150.6500000000001</v>
      </c>
      <c r="S28" s="12">
        <f t="shared" ref="S28:S40" si="19">ROUND(CT28*I28,2)</f>
        <v>48286.3</v>
      </c>
      <c r="T28" s="12">
        <f t="shared" ref="T28:T40" si="20">ROUND(CU28*I28,2)</f>
        <v>0</v>
      </c>
      <c r="U28" s="12">
        <f t="shared" ref="U28:U40" si="21">CV28*I28</f>
        <v>228</v>
      </c>
      <c r="V28" s="12">
        <f t="shared" ref="V28:V40" si="22">CW28*I28</f>
        <v>4.75</v>
      </c>
      <c r="W28" s="12">
        <f t="shared" ref="W28:W40" si="23">ROUND(CX28*I28,2)</f>
        <v>0</v>
      </c>
      <c r="X28" s="12">
        <f t="shared" ref="X28:X40" si="24">ROUND(CY28,2)</f>
        <v>27684.69</v>
      </c>
      <c r="Y28" s="12">
        <f t="shared" ref="Y28:Y40" si="25">ROUND(CZ28,2)</f>
        <v>15819.82</v>
      </c>
      <c r="AA28">
        <v>277615065</v>
      </c>
      <c r="AB28" s="12">
        <f t="shared" ref="AB28:AB40" si="26">ROUND((AC28+AD28+AF28),6)</f>
        <v>7455.22</v>
      </c>
      <c r="AC28" s="12">
        <f t="shared" ref="AC28:AC40" si="27">ROUND((ES28),6)</f>
        <v>5811.05</v>
      </c>
      <c r="AD28" s="12">
        <f t="shared" ref="AD28:AD40" si="28">ROUND((((ET28)-(EU28))+AE28),6)</f>
        <v>516.16999999999996</v>
      </c>
      <c r="AE28" s="12">
        <f t="shared" ref="AE28:AE40" si="29">ROUND((EU28),6)</f>
        <v>26.88</v>
      </c>
      <c r="AF28" s="12">
        <f t="shared" ref="AF28:AF40" si="30">ROUND((EV28),6)</f>
        <v>1128</v>
      </c>
      <c r="AG28" s="12">
        <f t="shared" ref="AG28:AG40" si="31">ROUND((AP28),6)</f>
        <v>0</v>
      </c>
      <c r="AH28" s="12">
        <f t="shared" ref="AH28:AH40" si="32">(EW28)</f>
        <v>120</v>
      </c>
      <c r="AI28" s="12">
        <f t="shared" ref="AI28:AI40" si="33">(EX28)</f>
        <v>2.5</v>
      </c>
      <c r="AJ28" s="12">
        <f t="shared" ref="AJ28:AJ40" si="34">ROUND((AS28),6)</f>
        <v>0</v>
      </c>
      <c r="AK28">
        <v>7455.22</v>
      </c>
      <c r="AL28">
        <v>5811.05</v>
      </c>
      <c r="AM28">
        <v>516.16999999999996</v>
      </c>
      <c r="AN28">
        <v>26.88</v>
      </c>
      <c r="AO28">
        <v>1128</v>
      </c>
      <c r="AP28">
        <v>0</v>
      </c>
      <c r="AQ28">
        <v>120</v>
      </c>
      <c r="AR28">
        <v>2.5</v>
      </c>
      <c r="AS28">
        <v>0</v>
      </c>
      <c r="AT28">
        <v>56</v>
      </c>
      <c r="AU28">
        <v>32</v>
      </c>
      <c r="AV28">
        <v>1</v>
      </c>
      <c r="AW28">
        <v>1</v>
      </c>
      <c r="AZ28">
        <v>1</v>
      </c>
      <c r="BA28">
        <v>22.53</v>
      </c>
      <c r="BB28">
        <v>6.25</v>
      </c>
      <c r="BC28">
        <v>5.04</v>
      </c>
      <c r="BH28">
        <v>0</v>
      </c>
      <c r="BI28">
        <v>2</v>
      </c>
      <c r="BJ28" t="s">
        <v>57</v>
      </c>
      <c r="BM28">
        <v>138001</v>
      </c>
      <c r="BN28">
        <v>0</v>
      </c>
      <c r="BO28" t="s">
        <v>54</v>
      </c>
      <c r="BP28">
        <v>1</v>
      </c>
      <c r="BQ28">
        <v>3</v>
      </c>
      <c r="BR28">
        <v>0</v>
      </c>
      <c r="BS28">
        <v>22.53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66</v>
      </c>
      <c r="CA28">
        <v>40</v>
      </c>
      <c r="CF28">
        <v>0</v>
      </c>
      <c r="CG28">
        <v>0</v>
      </c>
      <c r="CM28">
        <v>0</v>
      </c>
      <c r="CO28">
        <v>0</v>
      </c>
      <c r="CP28" s="12">
        <f t="shared" ref="CP28:CP40" si="35">(P28+Q28+S28)</f>
        <v>110062.43000000001</v>
      </c>
      <c r="CQ28" s="12">
        <f t="shared" ref="CQ28:CQ40" si="36">AC28*BC28</f>
        <v>29287.692000000003</v>
      </c>
      <c r="CR28" s="12">
        <f t="shared" ref="CR28:CR40" si="37">AD28*BB28</f>
        <v>3226.0624999999995</v>
      </c>
      <c r="CS28" s="12">
        <f t="shared" ref="CS28:CS40" si="38">AE28*BS28</f>
        <v>605.60640000000001</v>
      </c>
      <c r="CT28" s="12">
        <f t="shared" ref="CT28:CT40" si="39">AF28*BA28</f>
        <v>25413.84</v>
      </c>
      <c r="CU28" s="12">
        <f t="shared" ref="CU28:CU40" si="40">AG28</f>
        <v>0</v>
      </c>
      <c r="CV28" s="12">
        <f t="shared" ref="CV28:CV40" si="41">AH28</f>
        <v>120</v>
      </c>
      <c r="CW28" s="12">
        <f t="shared" ref="CW28:CW40" si="42">AI28</f>
        <v>2.5</v>
      </c>
      <c r="CX28" s="12">
        <f t="shared" ref="CX28:CX40" si="43">AJ28</f>
        <v>0</v>
      </c>
      <c r="CY28" s="12">
        <f t="shared" ref="CY28:CY40" si="44">(((S28+R28)*AT28)/100)</f>
        <v>27684.692000000003</v>
      </c>
      <c r="CZ28" s="12">
        <f t="shared" ref="CZ28:CZ40" si="45">(((S28+R28)*AU28)/100)</f>
        <v>15819.824000000001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56</v>
      </c>
      <c r="DW28" t="s">
        <v>56</v>
      </c>
      <c r="DX28">
        <v>1</v>
      </c>
      <c r="EE28">
        <v>277577201</v>
      </c>
      <c r="EF28">
        <v>3</v>
      </c>
      <c r="EG28" t="s">
        <v>58</v>
      </c>
      <c r="EH28">
        <v>0</v>
      </c>
      <c r="EJ28">
        <v>2</v>
      </c>
      <c r="EK28">
        <v>138001</v>
      </c>
      <c r="EL28" t="s">
        <v>59</v>
      </c>
      <c r="EM28" t="s">
        <v>60</v>
      </c>
      <c r="EQ28">
        <v>0</v>
      </c>
      <c r="ER28">
        <v>7455.22</v>
      </c>
      <c r="ES28">
        <v>5811.05</v>
      </c>
      <c r="ET28">
        <v>516.16999999999996</v>
      </c>
      <c r="EU28">
        <v>26.88</v>
      </c>
      <c r="EV28">
        <v>1128</v>
      </c>
      <c r="EW28">
        <v>120</v>
      </c>
      <c r="EX28">
        <v>2.5</v>
      </c>
      <c r="EY28">
        <v>0</v>
      </c>
      <c r="FQ28">
        <v>0</v>
      </c>
      <c r="FR28" s="12">
        <f t="shared" ref="FR28:FR40" si="46">ROUND(IF(AND(BH28=3,BI28=3),P28,0),2)</f>
        <v>0</v>
      </c>
      <c r="FS28">
        <v>0</v>
      </c>
      <c r="FV28" t="s">
        <v>61</v>
      </c>
      <c r="FW28" t="s">
        <v>62</v>
      </c>
      <c r="FX28">
        <v>66</v>
      </c>
      <c r="FY28">
        <v>40</v>
      </c>
      <c r="GF28">
        <v>-85184021</v>
      </c>
      <c r="GG28">
        <v>2</v>
      </c>
      <c r="GH28">
        <v>1</v>
      </c>
      <c r="GI28">
        <v>2</v>
      </c>
      <c r="GJ28">
        <v>0</v>
      </c>
      <c r="GK28" s="12">
        <f>ROUND(R28*(R12)/100,2)</f>
        <v>0</v>
      </c>
      <c r="GL28" s="12">
        <f t="shared" ref="GL28:GL40" si="47">ROUND(IF(AND(BH28=3,BI28=3,FS28&lt;&gt;0),P28,0),2)</f>
        <v>0</v>
      </c>
      <c r="GM28" s="12">
        <f t="shared" ref="GM28:GM40" si="48">O28+X28+Y28</f>
        <v>153566.94</v>
      </c>
      <c r="GN28" s="12">
        <f t="shared" ref="GN28:GN40" si="49">ROUND(IF(OR(BI28=0,BI28=1),O28+X28+Y28,0),2)</f>
        <v>0</v>
      </c>
      <c r="GO28" s="12">
        <f t="shared" ref="GO28:GO40" si="50">ROUND(IF(BI28=2,O28+X28+Y28,0),2)</f>
        <v>153566.94</v>
      </c>
      <c r="GP28" s="12">
        <f t="shared" ref="GP28:GP40" si="51">ROUND(IF(BI28=4,O28+X28+Y28,0),2)</f>
        <v>0</v>
      </c>
      <c r="GR28">
        <v>0</v>
      </c>
    </row>
    <row r="29" spans="1:200">
      <c r="A29">
        <v>18</v>
      </c>
      <c r="B29">
        <v>1</v>
      </c>
      <c r="C29">
        <v>14</v>
      </c>
      <c r="E29" t="s">
        <v>63</v>
      </c>
      <c r="F29" t="s">
        <v>64</v>
      </c>
      <c r="G29" t="s">
        <v>65</v>
      </c>
      <c r="H29" t="s">
        <v>66</v>
      </c>
      <c r="I29" s="12">
        <f>I28*J29</f>
        <v>1.6521999999999998E-2</v>
      </c>
      <c r="J29">
        <v>8.6957894736842106E-3</v>
      </c>
      <c r="O29" s="12">
        <f t="shared" si="15"/>
        <v>515.25</v>
      </c>
      <c r="P29" s="12">
        <f t="shared" si="16"/>
        <v>515.25</v>
      </c>
      <c r="Q29" s="12">
        <f t="shared" si="17"/>
        <v>0</v>
      </c>
      <c r="R29" s="12">
        <f t="shared" si="18"/>
        <v>0</v>
      </c>
      <c r="S29" s="12">
        <f t="shared" si="19"/>
        <v>0</v>
      </c>
      <c r="T29" s="12">
        <f t="shared" si="20"/>
        <v>0</v>
      </c>
      <c r="U29" s="12">
        <f t="shared" si="21"/>
        <v>0</v>
      </c>
      <c r="V29" s="12">
        <f t="shared" si="22"/>
        <v>0</v>
      </c>
      <c r="W29" s="12">
        <f t="shared" si="23"/>
        <v>0.57999999999999996</v>
      </c>
      <c r="X29" s="12">
        <f t="shared" si="24"/>
        <v>0</v>
      </c>
      <c r="Y29" s="12">
        <f t="shared" si="25"/>
        <v>0</v>
      </c>
      <c r="AA29">
        <v>277615065</v>
      </c>
      <c r="AB29" s="12">
        <f t="shared" si="26"/>
        <v>5433.02</v>
      </c>
      <c r="AC29" s="12">
        <f t="shared" si="27"/>
        <v>5433.02</v>
      </c>
      <c r="AD29" s="12">
        <f t="shared" si="28"/>
        <v>0</v>
      </c>
      <c r="AE29" s="12">
        <f t="shared" si="29"/>
        <v>0</v>
      </c>
      <c r="AF29" s="12">
        <f t="shared" si="30"/>
        <v>0</v>
      </c>
      <c r="AG29" s="12">
        <f t="shared" si="31"/>
        <v>0</v>
      </c>
      <c r="AH29" s="12">
        <f t="shared" si="32"/>
        <v>0</v>
      </c>
      <c r="AI29" s="12">
        <f t="shared" si="33"/>
        <v>0</v>
      </c>
      <c r="AJ29" s="12">
        <f t="shared" si="34"/>
        <v>34.85</v>
      </c>
      <c r="AK29">
        <v>5433.02</v>
      </c>
      <c r="AL29">
        <v>5433.02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34.85</v>
      </c>
      <c r="AT29">
        <v>56</v>
      </c>
      <c r="AU29">
        <v>32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5.74</v>
      </c>
      <c r="BH29">
        <v>3</v>
      </c>
      <c r="BI29">
        <v>2</v>
      </c>
      <c r="BJ29" t="s">
        <v>67</v>
      </c>
      <c r="BM29">
        <v>138001</v>
      </c>
      <c r="BN29">
        <v>0</v>
      </c>
      <c r="BO29" t="s">
        <v>64</v>
      </c>
      <c r="BP29">
        <v>1</v>
      </c>
      <c r="BQ29">
        <v>3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66</v>
      </c>
      <c r="CA29">
        <v>40</v>
      </c>
      <c r="CF29">
        <v>0</v>
      </c>
      <c r="CG29">
        <v>0</v>
      </c>
      <c r="CM29">
        <v>0</v>
      </c>
      <c r="CO29">
        <v>0</v>
      </c>
      <c r="CP29" s="12">
        <f t="shared" si="35"/>
        <v>515.25</v>
      </c>
      <c r="CQ29" s="12">
        <f t="shared" si="36"/>
        <v>31185.534800000005</v>
      </c>
      <c r="CR29" s="12">
        <f t="shared" si="37"/>
        <v>0</v>
      </c>
      <c r="CS29" s="12">
        <f t="shared" si="38"/>
        <v>0</v>
      </c>
      <c r="CT29" s="12">
        <f t="shared" si="39"/>
        <v>0</v>
      </c>
      <c r="CU29" s="12">
        <f t="shared" si="40"/>
        <v>0</v>
      </c>
      <c r="CV29" s="12">
        <f t="shared" si="41"/>
        <v>0</v>
      </c>
      <c r="CW29" s="12">
        <f t="shared" si="42"/>
        <v>0</v>
      </c>
      <c r="CX29" s="12">
        <f t="shared" si="43"/>
        <v>34.85</v>
      </c>
      <c r="CY29" s="12">
        <f t="shared" si="44"/>
        <v>0</v>
      </c>
      <c r="CZ29" s="12">
        <f t="shared" si="45"/>
        <v>0</v>
      </c>
      <c r="DN29">
        <v>0</v>
      </c>
      <c r="DO29">
        <v>0</v>
      </c>
      <c r="DP29">
        <v>1</v>
      </c>
      <c r="DQ29">
        <v>1</v>
      </c>
      <c r="DU29">
        <v>39568864</v>
      </c>
      <c r="DV29" t="s">
        <v>66</v>
      </c>
      <c r="DW29" t="s">
        <v>66</v>
      </c>
      <c r="DX29">
        <v>1000</v>
      </c>
      <c r="EE29">
        <v>277577201</v>
      </c>
      <c r="EF29">
        <v>3</v>
      </c>
      <c r="EG29" t="s">
        <v>58</v>
      </c>
      <c r="EH29">
        <v>0</v>
      </c>
      <c r="EJ29">
        <v>2</v>
      </c>
      <c r="EK29">
        <v>138001</v>
      </c>
      <c r="EL29" t="s">
        <v>59</v>
      </c>
      <c r="EM29" t="s">
        <v>60</v>
      </c>
      <c r="EQ29">
        <v>0</v>
      </c>
      <c r="ER29">
        <v>5433.02</v>
      </c>
      <c r="ES29">
        <v>5433.02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 s="12">
        <f t="shared" si="46"/>
        <v>0</v>
      </c>
      <c r="FS29">
        <v>0</v>
      </c>
      <c r="FV29" t="s">
        <v>61</v>
      </c>
      <c r="FW29" t="s">
        <v>62</v>
      </c>
      <c r="FX29">
        <v>66</v>
      </c>
      <c r="FY29">
        <v>40</v>
      </c>
      <c r="GF29">
        <v>-901783474</v>
      </c>
      <c r="GG29">
        <v>2</v>
      </c>
      <c r="GH29">
        <v>1</v>
      </c>
      <c r="GI29">
        <v>3</v>
      </c>
      <c r="GJ29">
        <v>0</v>
      </c>
      <c r="GK29" s="12">
        <f>ROUND(R29*(R12)/100,2)</f>
        <v>0</v>
      </c>
      <c r="GL29" s="12">
        <f t="shared" si="47"/>
        <v>0</v>
      </c>
      <c r="GM29" s="12">
        <f t="shared" si="48"/>
        <v>515.25</v>
      </c>
      <c r="GN29" s="12">
        <f t="shared" si="49"/>
        <v>0</v>
      </c>
      <c r="GO29" s="12">
        <f t="shared" si="50"/>
        <v>515.25</v>
      </c>
      <c r="GP29" s="12">
        <f t="shared" si="51"/>
        <v>0</v>
      </c>
      <c r="GR29">
        <v>0</v>
      </c>
    </row>
    <row r="30" spans="1:200">
      <c r="A30">
        <v>18</v>
      </c>
      <c r="B30">
        <v>1</v>
      </c>
      <c r="C30">
        <v>18</v>
      </c>
      <c r="E30" t="s">
        <v>68</v>
      </c>
      <c r="F30" t="s">
        <v>69</v>
      </c>
      <c r="G30" t="s">
        <v>70</v>
      </c>
      <c r="H30" t="s">
        <v>71</v>
      </c>
      <c r="I30" s="12">
        <f>I28*J30</f>
        <v>20</v>
      </c>
      <c r="J30">
        <v>10.526315789473685</v>
      </c>
      <c r="O30" s="12">
        <f t="shared" si="15"/>
        <v>5581.49</v>
      </c>
      <c r="P30" s="12">
        <f t="shared" si="16"/>
        <v>5581.49</v>
      </c>
      <c r="Q30" s="12">
        <f t="shared" si="17"/>
        <v>0</v>
      </c>
      <c r="R30" s="12">
        <f t="shared" si="18"/>
        <v>0</v>
      </c>
      <c r="S30" s="12">
        <f t="shared" si="19"/>
        <v>0</v>
      </c>
      <c r="T30" s="12">
        <f t="shared" si="20"/>
        <v>0</v>
      </c>
      <c r="U30" s="12">
        <f t="shared" si="21"/>
        <v>0</v>
      </c>
      <c r="V30" s="12">
        <f t="shared" si="22"/>
        <v>0</v>
      </c>
      <c r="W30" s="12">
        <f t="shared" si="23"/>
        <v>6.4</v>
      </c>
      <c r="X30" s="12">
        <f t="shared" si="24"/>
        <v>0</v>
      </c>
      <c r="Y30" s="12">
        <f t="shared" si="25"/>
        <v>0</v>
      </c>
      <c r="AA30">
        <v>277615065</v>
      </c>
      <c r="AB30" s="12">
        <f t="shared" si="26"/>
        <v>75.02</v>
      </c>
      <c r="AC30" s="12">
        <f t="shared" si="27"/>
        <v>75.02</v>
      </c>
      <c r="AD30" s="12">
        <f t="shared" si="28"/>
        <v>0</v>
      </c>
      <c r="AE30" s="12">
        <f t="shared" si="29"/>
        <v>0</v>
      </c>
      <c r="AF30" s="12">
        <f t="shared" si="30"/>
        <v>0</v>
      </c>
      <c r="AG30" s="12">
        <f t="shared" si="31"/>
        <v>0</v>
      </c>
      <c r="AH30" s="12">
        <f t="shared" si="32"/>
        <v>0</v>
      </c>
      <c r="AI30" s="12">
        <f t="shared" si="33"/>
        <v>0</v>
      </c>
      <c r="AJ30" s="12">
        <f t="shared" si="34"/>
        <v>0.32</v>
      </c>
      <c r="AK30">
        <v>75.02</v>
      </c>
      <c r="AL30">
        <v>75.02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0.32</v>
      </c>
      <c r="AT30">
        <v>56</v>
      </c>
      <c r="AU30">
        <v>32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3.72</v>
      </c>
      <c r="BH30">
        <v>3</v>
      </c>
      <c r="BI30">
        <v>2</v>
      </c>
      <c r="BJ30" t="s">
        <v>72</v>
      </c>
      <c r="BM30">
        <v>138001</v>
      </c>
      <c r="BN30">
        <v>0</v>
      </c>
      <c r="BO30" t="s">
        <v>69</v>
      </c>
      <c r="BP30">
        <v>1</v>
      </c>
      <c r="BQ30">
        <v>3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66</v>
      </c>
      <c r="CA30">
        <v>40</v>
      </c>
      <c r="CF30">
        <v>0</v>
      </c>
      <c r="CG30">
        <v>0</v>
      </c>
      <c r="CM30">
        <v>0</v>
      </c>
      <c r="CO30">
        <v>0</v>
      </c>
      <c r="CP30" s="12">
        <f t="shared" si="35"/>
        <v>5581.49</v>
      </c>
      <c r="CQ30" s="12">
        <f t="shared" si="36"/>
        <v>279.07440000000003</v>
      </c>
      <c r="CR30" s="12">
        <f t="shared" si="37"/>
        <v>0</v>
      </c>
      <c r="CS30" s="12">
        <f t="shared" si="38"/>
        <v>0</v>
      </c>
      <c r="CT30" s="12">
        <f t="shared" si="39"/>
        <v>0</v>
      </c>
      <c r="CU30" s="12">
        <f t="shared" si="40"/>
        <v>0</v>
      </c>
      <c r="CV30" s="12">
        <f t="shared" si="41"/>
        <v>0</v>
      </c>
      <c r="CW30" s="12">
        <f t="shared" si="42"/>
        <v>0</v>
      </c>
      <c r="CX30" s="12">
        <f t="shared" si="43"/>
        <v>0.32</v>
      </c>
      <c r="CY30" s="12">
        <f t="shared" si="44"/>
        <v>0</v>
      </c>
      <c r="CZ30" s="12">
        <f t="shared" si="45"/>
        <v>0</v>
      </c>
      <c r="DN30">
        <v>0</v>
      </c>
      <c r="DO30">
        <v>0</v>
      </c>
      <c r="DP30">
        <v>1</v>
      </c>
      <c r="DQ30">
        <v>1</v>
      </c>
      <c r="DU30">
        <v>1003</v>
      </c>
      <c r="DV30" t="s">
        <v>71</v>
      </c>
      <c r="DW30" t="s">
        <v>71</v>
      </c>
      <c r="DX30">
        <v>1</v>
      </c>
      <c r="EE30">
        <v>277577201</v>
      </c>
      <c r="EF30">
        <v>3</v>
      </c>
      <c r="EG30" t="s">
        <v>58</v>
      </c>
      <c r="EH30">
        <v>0</v>
      </c>
      <c r="EJ30">
        <v>2</v>
      </c>
      <c r="EK30">
        <v>138001</v>
      </c>
      <c r="EL30" t="s">
        <v>59</v>
      </c>
      <c r="EM30" t="s">
        <v>60</v>
      </c>
      <c r="EQ30">
        <v>0</v>
      </c>
      <c r="ER30">
        <v>75.02</v>
      </c>
      <c r="ES30">
        <v>75.02</v>
      </c>
      <c r="ET30">
        <v>0</v>
      </c>
      <c r="EU30">
        <v>0</v>
      </c>
      <c r="EV30">
        <v>0</v>
      </c>
      <c r="EW30">
        <v>0</v>
      </c>
      <c r="EX30">
        <v>0</v>
      </c>
      <c r="FQ30">
        <v>0</v>
      </c>
      <c r="FR30" s="12">
        <f t="shared" si="46"/>
        <v>0</v>
      </c>
      <c r="FS30">
        <v>0</v>
      </c>
      <c r="FV30" t="s">
        <v>61</v>
      </c>
      <c r="FW30" t="s">
        <v>62</v>
      </c>
      <c r="FX30">
        <v>66</v>
      </c>
      <c r="FY30">
        <v>40</v>
      </c>
      <c r="GF30">
        <v>473646898</v>
      </c>
      <c r="GG30">
        <v>2</v>
      </c>
      <c r="GH30">
        <v>1</v>
      </c>
      <c r="GI30">
        <v>2</v>
      </c>
      <c r="GJ30">
        <v>0</v>
      </c>
      <c r="GK30" s="12">
        <f>ROUND(R30*(R12)/100,2)</f>
        <v>0</v>
      </c>
      <c r="GL30" s="12">
        <f t="shared" si="47"/>
        <v>0</v>
      </c>
      <c r="GM30" s="12">
        <f t="shared" si="48"/>
        <v>5581.49</v>
      </c>
      <c r="GN30" s="12">
        <f t="shared" si="49"/>
        <v>0</v>
      </c>
      <c r="GO30" s="12">
        <f t="shared" si="50"/>
        <v>5581.49</v>
      </c>
      <c r="GP30" s="12">
        <f t="shared" si="51"/>
        <v>0</v>
      </c>
      <c r="GR30">
        <v>0</v>
      </c>
    </row>
    <row r="31" spans="1:200">
      <c r="A31">
        <v>18</v>
      </c>
      <c r="B31">
        <v>1</v>
      </c>
      <c r="C31">
        <v>15</v>
      </c>
      <c r="E31" t="s">
        <v>73</v>
      </c>
      <c r="F31" t="s">
        <v>74</v>
      </c>
      <c r="G31" t="s">
        <v>75</v>
      </c>
      <c r="H31" t="s">
        <v>66</v>
      </c>
      <c r="I31" s="12">
        <f>I28*J31</f>
        <v>0.46692349999999999</v>
      </c>
      <c r="J31">
        <v>0.24574921052631579</v>
      </c>
      <c r="O31" s="12">
        <f t="shared" si="15"/>
        <v>14397.85</v>
      </c>
      <c r="P31" s="12">
        <f t="shared" si="16"/>
        <v>14397.85</v>
      </c>
      <c r="Q31" s="12">
        <f t="shared" si="17"/>
        <v>0</v>
      </c>
      <c r="R31" s="12">
        <f t="shared" si="18"/>
        <v>0</v>
      </c>
      <c r="S31" s="12">
        <f t="shared" si="19"/>
        <v>0</v>
      </c>
      <c r="T31" s="12">
        <f t="shared" si="20"/>
        <v>0</v>
      </c>
      <c r="U31" s="12">
        <f t="shared" si="21"/>
        <v>0</v>
      </c>
      <c r="V31" s="12">
        <f t="shared" si="22"/>
        <v>0</v>
      </c>
      <c r="W31" s="12">
        <f t="shared" si="23"/>
        <v>16.27</v>
      </c>
      <c r="X31" s="12">
        <f t="shared" si="24"/>
        <v>0</v>
      </c>
      <c r="Y31" s="12">
        <f t="shared" si="25"/>
        <v>0</v>
      </c>
      <c r="AA31">
        <v>277615065</v>
      </c>
      <c r="AB31" s="12">
        <f t="shared" si="26"/>
        <v>8710.61</v>
      </c>
      <c r="AC31" s="12">
        <f t="shared" si="27"/>
        <v>8710.61</v>
      </c>
      <c r="AD31" s="12">
        <f t="shared" si="28"/>
        <v>0</v>
      </c>
      <c r="AE31" s="12">
        <f t="shared" si="29"/>
        <v>0</v>
      </c>
      <c r="AF31" s="12">
        <f t="shared" si="30"/>
        <v>0</v>
      </c>
      <c r="AG31" s="12">
        <f t="shared" si="31"/>
        <v>0</v>
      </c>
      <c r="AH31" s="12">
        <f t="shared" si="32"/>
        <v>0</v>
      </c>
      <c r="AI31" s="12">
        <f t="shared" si="33"/>
        <v>0</v>
      </c>
      <c r="AJ31" s="12">
        <f t="shared" si="34"/>
        <v>34.85</v>
      </c>
      <c r="AK31">
        <v>8710.61</v>
      </c>
      <c r="AL31">
        <v>8710.61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34.85</v>
      </c>
      <c r="AT31">
        <v>56</v>
      </c>
      <c r="AU31">
        <v>32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3.54</v>
      </c>
      <c r="BH31">
        <v>3</v>
      </c>
      <c r="BI31">
        <v>2</v>
      </c>
      <c r="BJ31" t="s">
        <v>76</v>
      </c>
      <c r="BM31">
        <v>138001</v>
      </c>
      <c r="BN31">
        <v>0</v>
      </c>
      <c r="BO31" t="s">
        <v>74</v>
      </c>
      <c r="BP31">
        <v>1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66</v>
      </c>
      <c r="CA31">
        <v>40</v>
      </c>
      <c r="CF31">
        <v>0</v>
      </c>
      <c r="CG31">
        <v>0</v>
      </c>
      <c r="CM31">
        <v>0</v>
      </c>
      <c r="CO31">
        <v>0</v>
      </c>
      <c r="CP31" s="12">
        <f t="shared" si="35"/>
        <v>14397.85</v>
      </c>
      <c r="CQ31" s="12">
        <f t="shared" si="36"/>
        <v>30835.559400000002</v>
      </c>
      <c r="CR31" s="12">
        <f t="shared" si="37"/>
        <v>0</v>
      </c>
      <c r="CS31" s="12">
        <f t="shared" si="38"/>
        <v>0</v>
      </c>
      <c r="CT31" s="12">
        <f t="shared" si="39"/>
        <v>0</v>
      </c>
      <c r="CU31" s="12">
        <f t="shared" si="40"/>
        <v>0</v>
      </c>
      <c r="CV31" s="12">
        <f t="shared" si="41"/>
        <v>0</v>
      </c>
      <c r="CW31" s="12">
        <f t="shared" si="42"/>
        <v>0</v>
      </c>
      <c r="CX31" s="12">
        <f t="shared" si="43"/>
        <v>34.85</v>
      </c>
      <c r="CY31" s="12">
        <f t="shared" si="44"/>
        <v>0</v>
      </c>
      <c r="CZ31" s="12">
        <f t="shared" si="45"/>
        <v>0</v>
      </c>
      <c r="DN31">
        <v>0</v>
      </c>
      <c r="DO31">
        <v>0</v>
      </c>
      <c r="DP31">
        <v>1</v>
      </c>
      <c r="DQ31">
        <v>1</v>
      </c>
      <c r="DU31">
        <v>39568864</v>
      </c>
      <c r="DV31" t="s">
        <v>66</v>
      </c>
      <c r="DW31" t="s">
        <v>66</v>
      </c>
      <c r="DX31">
        <v>1000</v>
      </c>
      <c r="EE31">
        <v>277577201</v>
      </c>
      <c r="EF31">
        <v>3</v>
      </c>
      <c r="EG31" t="s">
        <v>58</v>
      </c>
      <c r="EH31">
        <v>0</v>
      </c>
      <c r="EJ31">
        <v>2</v>
      </c>
      <c r="EK31">
        <v>138001</v>
      </c>
      <c r="EL31" t="s">
        <v>59</v>
      </c>
      <c r="EM31" t="s">
        <v>60</v>
      </c>
      <c r="EQ31">
        <v>0</v>
      </c>
      <c r="ER31">
        <v>8710.61</v>
      </c>
      <c r="ES31">
        <v>8710.61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 s="12">
        <f t="shared" si="46"/>
        <v>0</v>
      </c>
      <c r="FS31">
        <v>0</v>
      </c>
      <c r="FV31" t="s">
        <v>61</v>
      </c>
      <c r="FW31" t="s">
        <v>62</v>
      </c>
      <c r="FX31">
        <v>66</v>
      </c>
      <c r="FY31">
        <v>40</v>
      </c>
      <c r="GF31">
        <v>-1352617984</v>
      </c>
      <c r="GG31">
        <v>2</v>
      </c>
      <c r="GH31">
        <v>1</v>
      </c>
      <c r="GI31">
        <v>2</v>
      </c>
      <c r="GJ31">
        <v>0</v>
      </c>
      <c r="GK31" s="12">
        <f>ROUND(R31*(R12)/100,2)</f>
        <v>0</v>
      </c>
      <c r="GL31" s="12">
        <f t="shared" si="47"/>
        <v>0</v>
      </c>
      <c r="GM31" s="12">
        <f t="shared" si="48"/>
        <v>14397.85</v>
      </c>
      <c r="GN31" s="12">
        <f t="shared" si="49"/>
        <v>0</v>
      </c>
      <c r="GO31" s="12">
        <f t="shared" si="50"/>
        <v>14397.85</v>
      </c>
      <c r="GP31" s="12">
        <f t="shared" si="51"/>
        <v>0</v>
      </c>
      <c r="GR31">
        <v>0</v>
      </c>
    </row>
    <row r="32" spans="1:200">
      <c r="A32">
        <v>17</v>
      </c>
      <c r="B32">
        <v>1</v>
      </c>
      <c r="C32" s="12">
        <f>ROW(SmtRes!A41)</f>
        <v>41</v>
      </c>
      <c r="D32" s="12">
        <f>ROW(EtalonRes!A40)</f>
        <v>40</v>
      </c>
      <c r="E32" t="s">
        <v>77</v>
      </c>
      <c r="F32" t="s">
        <v>78</v>
      </c>
      <c r="G32" t="s">
        <v>79</v>
      </c>
      <c r="H32" t="s">
        <v>56</v>
      </c>
      <c r="I32">
        <v>1.9</v>
      </c>
      <c r="J32">
        <v>0</v>
      </c>
      <c r="O32" s="12">
        <f t="shared" si="15"/>
        <v>24611.599999999999</v>
      </c>
      <c r="P32" s="12">
        <f t="shared" si="16"/>
        <v>926.51</v>
      </c>
      <c r="Q32" s="12">
        <f t="shared" si="17"/>
        <v>8308.39</v>
      </c>
      <c r="R32" s="12">
        <f t="shared" si="18"/>
        <v>2735.8</v>
      </c>
      <c r="S32" s="12">
        <f t="shared" si="19"/>
        <v>15376.7</v>
      </c>
      <c r="T32" s="12">
        <f t="shared" si="20"/>
        <v>0</v>
      </c>
      <c r="U32" s="12">
        <f t="shared" si="21"/>
        <v>74.347000000000008</v>
      </c>
      <c r="V32" s="12">
        <f t="shared" si="22"/>
        <v>8.968</v>
      </c>
      <c r="W32" s="12">
        <f t="shared" si="23"/>
        <v>0</v>
      </c>
      <c r="X32" s="12">
        <f t="shared" si="24"/>
        <v>13946.63</v>
      </c>
      <c r="Y32" s="12">
        <f t="shared" si="25"/>
        <v>12316.5</v>
      </c>
      <c r="AA32">
        <v>277615065</v>
      </c>
      <c r="AB32" s="12">
        <f t="shared" si="26"/>
        <v>1085.1500000000001</v>
      </c>
      <c r="AC32" s="12">
        <f t="shared" si="27"/>
        <v>88.5</v>
      </c>
      <c r="AD32" s="12">
        <f t="shared" si="28"/>
        <v>637.44000000000005</v>
      </c>
      <c r="AE32" s="12">
        <f t="shared" si="29"/>
        <v>63.91</v>
      </c>
      <c r="AF32" s="12">
        <f t="shared" si="30"/>
        <v>359.21</v>
      </c>
      <c r="AG32" s="12">
        <f t="shared" si="31"/>
        <v>0</v>
      </c>
      <c r="AH32" s="12">
        <f t="shared" si="32"/>
        <v>39.130000000000003</v>
      </c>
      <c r="AI32" s="12">
        <f t="shared" si="33"/>
        <v>4.72</v>
      </c>
      <c r="AJ32" s="12">
        <f t="shared" si="34"/>
        <v>0</v>
      </c>
      <c r="AK32">
        <v>1085.1500000000001</v>
      </c>
      <c r="AL32">
        <v>88.5</v>
      </c>
      <c r="AM32">
        <v>637.44000000000005</v>
      </c>
      <c r="AN32">
        <v>63.91</v>
      </c>
      <c r="AO32">
        <v>359.21</v>
      </c>
      <c r="AP32">
        <v>0</v>
      </c>
      <c r="AQ32">
        <v>39.130000000000003</v>
      </c>
      <c r="AR32">
        <v>4.72</v>
      </c>
      <c r="AS32">
        <v>0</v>
      </c>
      <c r="AT32">
        <v>77</v>
      </c>
      <c r="AU32">
        <v>68</v>
      </c>
      <c r="AV32">
        <v>1</v>
      </c>
      <c r="AW32">
        <v>1</v>
      </c>
      <c r="AZ32">
        <v>1</v>
      </c>
      <c r="BA32">
        <v>22.53</v>
      </c>
      <c r="BB32">
        <v>6.86</v>
      </c>
      <c r="BC32">
        <v>5.51</v>
      </c>
      <c r="BH32">
        <v>0</v>
      </c>
      <c r="BI32">
        <v>1</v>
      </c>
      <c r="BJ32" t="s">
        <v>80</v>
      </c>
      <c r="BM32">
        <v>9001</v>
      </c>
      <c r="BN32">
        <v>0</v>
      </c>
      <c r="BO32" t="s">
        <v>78</v>
      </c>
      <c r="BP32">
        <v>1</v>
      </c>
      <c r="BQ32">
        <v>2</v>
      </c>
      <c r="BR32">
        <v>0</v>
      </c>
      <c r="BS32">
        <v>22.53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90</v>
      </c>
      <c r="CA32">
        <v>85</v>
      </c>
      <c r="CF32">
        <v>0</v>
      </c>
      <c r="CG32">
        <v>0</v>
      </c>
      <c r="CM32">
        <v>0</v>
      </c>
      <c r="CO32">
        <v>0</v>
      </c>
      <c r="CP32" s="12">
        <f t="shared" si="35"/>
        <v>24611.599999999999</v>
      </c>
      <c r="CQ32" s="12">
        <f t="shared" si="36"/>
        <v>487.63499999999999</v>
      </c>
      <c r="CR32" s="12">
        <f t="shared" si="37"/>
        <v>4372.8384000000005</v>
      </c>
      <c r="CS32" s="12">
        <f t="shared" si="38"/>
        <v>1439.8923</v>
      </c>
      <c r="CT32" s="12">
        <f t="shared" si="39"/>
        <v>8093.0012999999999</v>
      </c>
      <c r="CU32" s="12">
        <f t="shared" si="40"/>
        <v>0</v>
      </c>
      <c r="CV32" s="12">
        <f t="shared" si="41"/>
        <v>39.130000000000003</v>
      </c>
      <c r="CW32" s="12">
        <f t="shared" si="42"/>
        <v>4.72</v>
      </c>
      <c r="CX32" s="12">
        <f t="shared" si="43"/>
        <v>0</v>
      </c>
      <c r="CY32" s="12">
        <f t="shared" si="44"/>
        <v>13946.625</v>
      </c>
      <c r="CZ32" s="12">
        <f t="shared" si="45"/>
        <v>12316.5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56</v>
      </c>
      <c r="DW32" t="s">
        <v>56</v>
      </c>
      <c r="DX32">
        <v>1</v>
      </c>
      <c r="EE32">
        <v>277577280</v>
      </c>
      <c r="EF32">
        <v>2</v>
      </c>
      <c r="EG32" t="s">
        <v>81</v>
      </c>
      <c r="EH32">
        <v>0</v>
      </c>
      <c r="EJ32">
        <v>1</v>
      </c>
      <c r="EK32">
        <v>9001</v>
      </c>
      <c r="EL32" t="s">
        <v>82</v>
      </c>
      <c r="EM32" t="s">
        <v>83</v>
      </c>
      <c r="EQ32">
        <v>0</v>
      </c>
      <c r="ER32">
        <v>1085.1500000000001</v>
      </c>
      <c r="ES32">
        <v>88.5</v>
      </c>
      <c r="ET32">
        <v>637.44000000000005</v>
      </c>
      <c r="EU32">
        <v>63.91</v>
      </c>
      <c r="EV32">
        <v>359.21</v>
      </c>
      <c r="EW32">
        <v>39.130000000000003</v>
      </c>
      <c r="EX32">
        <v>4.72</v>
      </c>
      <c r="EY32">
        <v>0</v>
      </c>
      <c r="FQ32">
        <v>0</v>
      </c>
      <c r="FR32" s="12">
        <f t="shared" si="46"/>
        <v>0</v>
      </c>
      <c r="FS32">
        <v>0</v>
      </c>
      <c r="FV32" t="s">
        <v>61</v>
      </c>
      <c r="FW32" t="s">
        <v>62</v>
      </c>
      <c r="FX32">
        <v>90</v>
      </c>
      <c r="FY32">
        <v>85</v>
      </c>
      <c r="GF32">
        <v>1554779619</v>
      </c>
      <c r="GG32">
        <v>2</v>
      </c>
      <c r="GH32">
        <v>1</v>
      </c>
      <c r="GI32">
        <v>2</v>
      </c>
      <c r="GJ32">
        <v>0</v>
      </c>
      <c r="GK32" s="12">
        <f>ROUND(R32*(R12)/100,2)</f>
        <v>0</v>
      </c>
      <c r="GL32" s="12">
        <f t="shared" si="47"/>
        <v>0</v>
      </c>
      <c r="GM32" s="12">
        <f t="shared" si="48"/>
        <v>50874.729999999996</v>
      </c>
      <c r="GN32" s="12">
        <f t="shared" si="49"/>
        <v>50874.73</v>
      </c>
      <c r="GO32" s="12">
        <f t="shared" si="50"/>
        <v>0</v>
      </c>
      <c r="GP32" s="12">
        <f t="shared" si="51"/>
        <v>0</v>
      </c>
      <c r="GR32">
        <v>0</v>
      </c>
    </row>
    <row r="33" spans="1:200">
      <c r="A33">
        <v>17</v>
      </c>
      <c r="B33">
        <v>1</v>
      </c>
      <c r="C33" s="12">
        <f>ROW(SmtRes!A48)</f>
        <v>48</v>
      </c>
      <c r="D33" s="12">
        <f>ROW(EtalonRes!A47)</f>
        <v>47</v>
      </c>
      <c r="E33" t="s">
        <v>84</v>
      </c>
      <c r="F33" t="s">
        <v>85</v>
      </c>
      <c r="G33" t="s">
        <v>86</v>
      </c>
      <c r="H33" t="s">
        <v>87</v>
      </c>
      <c r="I33">
        <v>0.21099999999999999</v>
      </c>
      <c r="J33">
        <v>0</v>
      </c>
      <c r="O33" s="12">
        <f t="shared" si="15"/>
        <v>2044.42</v>
      </c>
      <c r="P33" s="12">
        <f t="shared" si="16"/>
        <v>329.71</v>
      </c>
      <c r="Q33" s="12">
        <f t="shared" si="17"/>
        <v>5.09</v>
      </c>
      <c r="R33" s="12">
        <f t="shared" si="18"/>
        <v>0.67</v>
      </c>
      <c r="S33" s="12">
        <f t="shared" si="19"/>
        <v>1709.62</v>
      </c>
      <c r="T33" s="12">
        <f t="shared" si="20"/>
        <v>0</v>
      </c>
      <c r="U33" s="12">
        <f t="shared" si="21"/>
        <v>8.564490000000001</v>
      </c>
      <c r="V33" s="12">
        <f t="shared" si="22"/>
        <v>2.1099999999999999E-3</v>
      </c>
      <c r="W33" s="12">
        <f t="shared" si="23"/>
        <v>0</v>
      </c>
      <c r="X33" s="12">
        <f t="shared" si="24"/>
        <v>1522.16</v>
      </c>
      <c r="Y33" s="12">
        <f t="shared" si="25"/>
        <v>752.53</v>
      </c>
      <c r="AA33">
        <v>277615065</v>
      </c>
      <c r="AB33" s="12">
        <f t="shared" si="26"/>
        <v>837.52</v>
      </c>
      <c r="AC33" s="12">
        <f t="shared" si="27"/>
        <v>474.96</v>
      </c>
      <c r="AD33" s="12">
        <f t="shared" si="28"/>
        <v>2.93</v>
      </c>
      <c r="AE33" s="12">
        <f t="shared" si="29"/>
        <v>0.14000000000000001</v>
      </c>
      <c r="AF33" s="12">
        <f t="shared" si="30"/>
        <v>359.63</v>
      </c>
      <c r="AG33" s="12">
        <f t="shared" si="31"/>
        <v>0</v>
      </c>
      <c r="AH33" s="12">
        <f t="shared" si="32"/>
        <v>40.590000000000003</v>
      </c>
      <c r="AI33" s="12">
        <f t="shared" si="33"/>
        <v>0.01</v>
      </c>
      <c r="AJ33" s="12">
        <f t="shared" si="34"/>
        <v>0</v>
      </c>
      <c r="AK33">
        <v>837.52</v>
      </c>
      <c r="AL33">
        <v>474.96</v>
      </c>
      <c r="AM33">
        <v>2.93</v>
      </c>
      <c r="AN33">
        <v>0.14000000000000001</v>
      </c>
      <c r="AO33">
        <v>359.63</v>
      </c>
      <c r="AP33">
        <v>0</v>
      </c>
      <c r="AQ33">
        <v>40.590000000000003</v>
      </c>
      <c r="AR33">
        <v>0.01</v>
      </c>
      <c r="AS33">
        <v>0</v>
      </c>
      <c r="AT33">
        <v>89</v>
      </c>
      <c r="AU33">
        <v>44</v>
      </c>
      <c r="AV33">
        <v>1</v>
      </c>
      <c r="AW33">
        <v>1</v>
      </c>
      <c r="AZ33">
        <v>1</v>
      </c>
      <c r="BA33">
        <v>22.53</v>
      </c>
      <c r="BB33">
        <v>8.23</v>
      </c>
      <c r="BC33">
        <v>3.29</v>
      </c>
      <c r="BH33">
        <v>0</v>
      </c>
      <c r="BI33">
        <v>1</v>
      </c>
      <c r="BJ33" t="s">
        <v>88</v>
      </c>
      <c r="BM33">
        <v>15001</v>
      </c>
      <c r="BN33">
        <v>0</v>
      </c>
      <c r="BO33" t="s">
        <v>85</v>
      </c>
      <c r="BP33">
        <v>1</v>
      </c>
      <c r="BQ33">
        <v>2</v>
      </c>
      <c r="BR33">
        <v>0</v>
      </c>
      <c r="BS33">
        <v>22.53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105</v>
      </c>
      <c r="CA33">
        <v>55</v>
      </c>
      <c r="CF33">
        <v>0</v>
      </c>
      <c r="CG33">
        <v>0</v>
      </c>
      <c r="CM33">
        <v>0</v>
      </c>
      <c r="CO33">
        <v>0</v>
      </c>
      <c r="CP33" s="12">
        <f t="shared" si="35"/>
        <v>2044.4199999999998</v>
      </c>
      <c r="CQ33" s="12">
        <f t="shared" si="36"/>
        <v>1562.6183999999998</v>
      </c>
      <c r="CR33" s="12">
        <f t="shared" si="37"/>
        <v>24.113900000000001</v>
      </c>
      <c r="CS33" s="12">
        <f t="shared" si="38"/>
        <v>3.1542000000000003</v>
      </c>
      <c r="CT33" s="12">
        <f t="shared" si="39"/>
        <v>8102.4639000000006</v>
      </c>
      <c r="CU33" s="12">
        <f t="shared" si="40"/>
        <v>0</v>
      </c>
      <c r="CV33" s="12">
        <f t="shared" si="41"/>
        <v>40.590000000000003</v>
      </c>
      <c r="CW33" s="12">
        <f t="shared" si="42"/>
        <v>0.01</v>
      </c>
      <c r="CX33" s="12">
        <f t="shared" si="43"/>
        <v>0</v>
      </c>
      <c r="CY33" s="12">
        <f t="shared" si="44"/>
        <v>1522.1580999999999</v>
      </c>
      <c r="CZ33" s="12">
        <f t="shared" si="45"/>
        <v>752.52759999999989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87</v>
      </c>
      <c r="DW33" t="s">
        <v>87</v>
      </c>
      <c r="DX33">
        <v>100</v>
      </c>
      <c r="EE33">
        <v>277577307</v>
      </c>
      <c r="EF33">
        <v>2</v>
      </c>
      <c r="EG33" t="s">
        <v>81</v>
      </c>
      <c r="EH33">
        <v>0</v>
      </c>
      <c r="EJ33">
        <v>1</v>
      </c>
      <c r="EK33">
        <v>15001</v>
      </c>
      <c r="EL33" t="s">
        <v>89</v>
      </c>
      <c r="EM33" t="s">
        <v>90</v>
      </c>
      <c r="EQ33">
        <v>0</v>
      </c>
      <c r="ER33">
        <v>837.52</v>
      </c>
      <c r="ES33">
        <v>474.96</v>
      </c>
      <c r="ET33">
        <v>2.93</v>
      </c>
      <c r="EU33">
        <v>0.14000000000000001</v>
      </c>
      <c r="EV33">
        <v>359.63</v>
      </c>
      <c r="EW33">
        <v>40.590000000000003</v>
      </c>
      <c r="EX33">
        <v>0.01</v>
      </c>
      <c r="EY33">
        <v>0</v>
      </c>
      <c r="FQ33">
        <v>0</v>
      </c>
      <c r="FR33" s="12">
        <f t="shared" si="46"/>
        <v>0</v>
      </c>
      <c r="FS33">
        <v>0</v>
      </c>
      <c r="FV33" t="s">
        <v>61</v>
      </c>
      <c r="FW33" t="s">
        <v>62</v>
      </c>
      <c r="FX33">
        <v>105</v>
      </c>
      <c r="FY33">
        <v>55</v>
      </c>
      <c r="GF33">
        <v>-1868108721</v>
      </c>
      <c r="GG33">
        <v>2</v>
      </c>
      <c r="GH33">
        <v>1</v>
      </c>
      <c r="GI33">
        <v>2</v>
      </c>
      <c r="GJ33">
        <v>0</v>
      </c>
      <c r="GK33" s="12">
        <f>ROUND(R33*(R12)/100,2)</f>
        <v>0</v>
      </c>
      <c r="GL33" s="12">
        <f t="shared" si="47"/>
        <v>0</v>
      </c>
      <c r="GM33" s="12">
        <f t="shared" si="48"/>
        <v>4319.1099999999997</v>
      </c>
      <c r="GN33" s="12">
        <f t="shared" si="49"/>
        <v>4319.1099999999997</v>
      </c>
      <c r="GO33" s="12">
        <f t="shared" si="50"/>
        <v>0</v>
      </c>
      <c r="GP33" s="12">
        <f t="shared" si="51"/>
        <v>0</v>
      </c>
      <c r="GR33">
        <v>0</v>
      </c>
    </row>
    <row r="34" spans="1:200">
      <c r="A34">
        <v>17</v>
      </c>
      <c r="B34">
        <v>1</v>
      </c>
      <c r="C34" s="12">
        <f>ROW(SmtRes!A54)</f>
        <v>54</v>
      </c>
      <c r="D34" s="12">
        <f>ROW(EtalonRes!A53)</f>
        <v>53</v>
      </c>
      <c r="E34" t="s">
        <v>91</v>
      </c>
      <c r="F34" t="s">
        <v>92</v>
      </c>
      <c r="G34" t="s">
        <v>93</v>
      </c>
      <c r="H34" t="s">
        <v>94</v>
      </c>
      <c r="I34">
        <v>0.24</v>
      </c>
      <c r="J34">
        <v>0</v>
      </c>
      <c r="O34" s="12">
        <f t="shared" si="15"/>
        <v>3273.4</v>
      </c>
      <c r="P34" s="12">
        <f t="shared" si="16"/>
        <v>810.66</v>
      </c>
      <c r="Q34" s="12">
        <f t="shared" si="17"/>
        <v>1562.82</v>
      </c>
      <c r="R34" s="12">
        <f t="shared" si="18"/>
        <v>1028.67</v>
      </c>
      <c r="S34" s="12">
        <f t="shared" si="19"/>
        <v>899.92</v>
      </c>
      <c r="T34" s="12">
        <f t="shared" si="20"/>
        <v>0</v>
      </c>
      <c r="U34" s="12">
        <f t="shared" si="21"/>
        <v>4.1520000000000001</v>
      </c>
      <c r="V34" s="12">
        <f t="shared" si="22"/>
        <v>3.9359999999999995</v>
      </c>
      <c r="W34" s="12">
        <f t="shared" si="23"/>
        <v>0</v>
      </c>
      <c r="X34" s="12">
        <f t="shared" si="24"/>
        <v>1812.87</v>
      </c>
      <c r="Y34" s="12">
        <f t="shared" si="25"/>
        <v>1080.01</v>
      </c>
      <c r="AA34">
        <v>277615065</v>
      </c>
      <c r="AB34" s="12">
        <f t="shared" si="26"/>
        <v>2031.09</v>
      </c>
      <c r="AC34" s="12">
        <f t="shared" si="27"/>
        <v>1141.1300000000001</v>
      </c>
      <c r="AD34" s="12">
        <f t="shared" si="28"/>
        <v>723.53</v>
      </c>
      <c r="AE34" s="12">
        <f t="shared" si="29"/>
        <v>190.24</v>
      </c>
      <c r="AF34" s="12">
        <f t="shared" si="30"/>
        <v>166.43</v>
      </c>
      <c r="AG34" s="12">
        <f t="shared" si="31"/>
        <v>0</v>
      </c>
      <c r="AH34" s="12">
        <f t="shared" si="32"/>
        <v>17.3</v>
      </c>
      <c r="AI34" s="12">
        <f t="shared" si="33"/>
        <v>16.399999999999999</v>
      </c>
      <c r="AJ34" s="12">
        <f t="shared" si="34"/>
        <v>0</v>
      </c>
      <c r="AK34">
        <v>2031.09</v>
      </c>
      <c r="AL34">
        <v>1141.1300000000001</v>
      </c>
      <c r="AM34">
        <v>723.53</v>
      </c>
      <c r="AN34">
        <v>190.24</v>
      </c>
      <c r="AO34">
        <v>166.43</v>
      </c>
      <c r="AP34">
        <v>0</v>
      </c>
      <c r="AQ34">
        <v>17.3</v>
      </c>
      <c r="AR34">
        <v>16.399999999999999</v>
      </c>
      <c r="AS34">
        <v>0</v>
      </c>
      <c r="AT34">
        <v>94</v>
      </c>
      <c r="AU34">
        <v>56</v>
      </c>
      <c r="AV34">
        <v>1</v>
      </c>
      <c r="AW34">
        <v>1</v>
      </c>
      <c r="AZ34">
        <v>1</v>
      </c>
      <c r="BA34">
        <v>22.53</v>
      </c>
      <c r="BB34">
        <v>9</v>
      </c>
      <c r="BC34">
        <v>2.96</v>
      </c>
      <c r="BH34">
        <v>0</v>
      </c>
      <c r="BI34">
        <v>1</v>
      </c>
      <c r="BJ34" t="s">
        <v>95</v>
      </c>
      <c r="BM34">
        <v>46001</v>
      </c>
      <c r="BN34">
        <v>0</v>
      </c>
      <c r="BO34" t="s">
        <v>92</v>
      </c>
      <c r="BP34">
        <v>1</v>
      </c>
      <c r="BQ34">
        <v>2</v>
      </c>
      <c r="BR34">
        <v>0</v>
      </c>
      <c r="BS34">
        <v>22.53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110</v>
      </c>
      <c r="CA34">
        <v>70</v>
      </c>
      <c r="CF34">
        <v>0</v>
      </c>
      <c r="CG34">
        <v>0</v>
      </c>
      <c r="CM34">
        <v>0</v>
      </c>
      <c r="CO34">
        <v>0</v>
      </c>
      <c r="CP34" s="12">
        <f t="shared" si="35"/>
        <v>3273.4</v>
      </c>
      <c r="CQ34" s="12">
        <f t="shared" si="36"/>
        <v>3377.7448000000004</v>
      </c>
      <c r="CR34" s="12">
        <f t="shared" si="37"/>
        <v>6511.7699999999995</v>
      </c>
      <c r="CS34" s="12">
        <f t="shared" si="38"/>
        <v>4286.1072000000004</v>
      </c>
      <c r="CT34" s="12">
        <f t="shared" si="39"/>
        <v>3749.6679000000004</v>
      </c>
      <c r="CU34" s="12">
        <f t="shared" si="40"/>
        <v>0</v>
      </c>
      <c r="CV34" s="12">
        <f t="shared" si="41"/>
        <v>17.3</v>
      </c>
      <c r="CW34" s="12">
        <f t="shared" si="42"/>
        <v>16.399999999999999</v>
      </c>
      <c r="CX34" s="12">
        <f t="shared" si="43"/>
        <v>0</v>
      </c>
      <c r="CY34" s="12">
        <f t="shared" si="44"/>
        <v>1812.8746000000001</v>
      </c>
      <c r="CZ34" s="12">
        <f t="shared" si="45"/>
        <v>1080.0104000000001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94</v>
      </c>
      <c r="DW34" t="s">
        <v>94</v>
      </c>
      <c r="DX34">
        <v>1</v>
      </c>
      <c r="EE34">
        <v>277577349</v>
      </c>
      <c r="EF34">
        <v>2</v>
      </c>
      <c r="EG34" t="s">
        <v>81</v>
      </c>
      <c r="EH34">
        <v>0</v>
      </c>
      <c r="EJ34">
        <v>1</v>
      </c>
      <c r="EK34">
        <v>46001</v>
      </c>
      <c r="EL34" t="s">
        <v>96</v>
      </c>
      <c r="EM34" t="s">
        <v>97</v>
      </c>
      <c r="EQ34">
        <v>0</v>
      </c>
      <c r="ER34">
        <v>2031.09</v>
      </c>
      <c r="ES34">
        <v>1141.1300000000001</v>
      </c>
      <c r="ET34">
        <v>723.53</v>
      </c>
      <c r="EU34">
        <v>190.24</v>
      </c>
      <c r="EV34">
        <v>166.43</v>
      </c>
      <c r="EW34">
        <v>17.3</v>
      </c>
      <c r="EX34">
        <v>16.399999999999999</v>
      </c>
      <c r="EY34">
        <v>0</v>
      </c>
      <c r="FQ34">
        <v>0</v>
      </c>
      <c r="FR34" s="12">
        <f t="shared" si="46"/>
        <v>0</v>
      </c>
      <c r="FS34">
        <v>0</v>
      </c>
      <c r="FV34" t="s">
        <v>61</v>
      </c>
      <c r="FW34" t="s">
        <v>62</v>
      </c>
      <c r="FX34">
        <v>110</v>
      </c>
      <c r="FY34">
        <v>70</v>
      </c>
      <c r="GF34">
        <v>-698622387</v>
      </c>
      <c r="GG34">
        <v>2</v>
      </c>
      <c r="GH34">
        <v>1</v>
      </c>
      <c r="GI34">
        <v>2</v>
      </c>
      <c r="GJ34">
        <v>0</v>
      </c>
      <c r="GK34" s="12">
        <f>ROUND(R34*(R12)/100,2)</f>
        <v>0</v>
      </c>
      <c r="GL34" s="12">
        <f t="shared" si="47"/>
        <v>0</v>
      </c>
      <c r="GM34" s="12">
        <f t="shared" si="48"/>
        <v>6166.2800000000007</v>
      </c>
      <c r="GN34" s="12">
        <f t="shared" si="49"/>
        <v>6166.28</v>
      </c>
      <c r="GO34" s="12">
        <f t="shared" si="50"/>
        <v>0</v>
      </c>
      <c r="GP34" s="12">
        <f t="shared" si="51"/>
        <v>0</v>
      </c>
      <c r="GR34">
        <v>0</v>
      </c>
    </row>
    <row r="35" spans="1:200">
      <c r="A35">
        <v>17</v>
      </c>
      <c r="B35">
        <v>1</v>
      </c>
      <c r="C35" s="12">
        <f>ROW(SmtRes!A60)</f>
        <v>60</v>
      </c>
      <c r="D35" s="12">
        <f>ROW(EtalonRes!A59)</f>
        <v>59</v>
      </c>
      <c r="E35" t="s">
        <v>98</v>
      </c>
      <c r="F35" t="s">
        <v>99</v>
      </c>
      <c r="G35" t="s">
        <v>100</v>
      </c>
      <c r="H35" t="s">
        <v>94</v>
      </c>
      <c r="I35">
        <v>0.02</v>
      </c>
      <c r="J35">
        <v>0</v>
      </c>
      <c r="O35" s="12">
        <f t="shared" si="15"/>
        <v>334.74</v>
      </c>
      <c r="P35" s="12">
        <f t="shared" si="16"/>
        <v>67.58</v>
      </c>
      <c r="Q35" s="12">
        <f t="shared" si="17"/>
        <v>166.16</v>
      </c>
      <c r="R35" s="12">
        <f t="shared" si="18"/>
        <v>114.99</v>
      </c>
      <c r="S35" s="12">
        <f t="shared" si="19"/>
        <v>101</v>
      </c>
      <c r="T35" s="12">
        <f t="shared" si="20"/>
        <v>0</v>
      </c>
      <c r="U35" s="12">
        <f t="shared" si="21"/>
        <v>0.46600000000000003</v>
      </c>
      <c r="V35" s="12">
        <f t="shared" si="22"/>
        <v>0.44</v>
      </c>
      <c r="W35" s="12">
        <f t="shared" si="23"/>
        <v>0</v>
      </c>
      <c r="X35" s="12">
        <f t="shared" si="24"/>
        <v>203.03</v>
      </c>
      <c r="Y35" s="12">
        <f t="shared" si="25"/>
        <v>120.95</v>
      </c>
      <c r="AA35">
        <v>277615065</v>
      </c>
      <c r="AB35" s="12">
        <f t="shared" si="26"/>
        <v>2282.66</v>
      </c>
      <c r="AC35" s="12">
        <f t="shared" si="27"/>
        <v>1141.5</v>
      </c>
      <c r="AD35" s="12">
        <f t="shared" si="28"/>
        <v>917.01</v>
      </c>
      <c r="AE35" s="12">
        <f t="shared" si="29"/>
        <v>255.2</v>
      </c>
      <c r="AF35" s="12">
        <f t="shared" si="30"/>
        <v>224.15</v>
      </c>
      <c r="AG35" s="12">
        <f t="shared" si="31"/>
        <v>0</v>
      </c>
      <c r="AH35" s="12">
        <f t="shared" si="32"/>
        <v>23.3</v>
      </c>
      <c r="AI35" s="12">
        <f t="shared" si="33"/>
        <v>22</v>
      </c>
      <c r="AJ35" s="12">
        <f t="shared" si="34"/>
        <v>0</v>
      </c>
      <c r="AK35">
        <v>2282.66</v>
      </c>
      <c r="AL35">
        <v>1141.5</v>
      </c>
      <c r="AM35">
        <v>917.01</v>
      </c>
      <c r="AN35">
        <v>255.2</v>
      </c>
      <c r="AO35">
        <v>224.15</v>
      </c>
      <c r="AP35">
        <v>0</v>
      </c>
      <c r="AQ35">
        <v>23.3</v>
      </c>
      <c r="AR35">
        <v>22</v>
      </c>
      <c r="AS35">
        <v>0</v>
      </c>
      <c r="AT35">
        <v>94</v>
      </c>
      <c r="AU35">
        <v>56</v>
      </c>
      <c r="AV35">
        <v>1</v>
      </c>
      <c r="AW35">
        <v>1</v>
      </c>
      <c r="AZ35">
        <v>1</v>
      </c>
      <c r="BA35">
        <v>22.53</v>
      </c>
      <c r="BB35">
        <v>9.06</v>
      </c>
      <c r="BC35">
        <v>2.96</v>
      </c>
      <c r="BH35">
        <v>0</v>
      </c>
      <c r="BI35">
        <v>1</v>
      </c>
      <c r="BJ35" t="s">
        <v>101</v>
      </c>
      <c r="BM35">
        <v>46001</v>
      </c>
      <c r="BN35">
        <v>0</v>
      </c>
      <c r="BO35" t="s">
        <v>99</v>
      </c>
      <c r="BP35">
        <v>1</v>
      </c>
      <c r="BQ35">
        <v>2</v>
      </c>
      <c r="BR35">
        <v>0</v>
      </c>
      <c r="BS35">
        <v>22.53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110</v>
      </c>
      <c r="CA35">
        <v>70</v>
      </c>
      <c r="CF35">
        <v>0</v>
      </c>
      <c r="CG35">
        <v>0</v>
      </c>
      <c r="CM35">
        <v>0</v>
      </c>
      <c r="CO35">
        <v>0</v>
      </c>
      <c r="CP35" s="12">
        <f t="shared" si="35"/>
        <v>334.74</v>
      </c>
      <c r="CQ35" s="12">
        <f t="shared" si="36"/>
        <v>3378.84</v>
      </c>
      <c r="CR35" s="12">
        <f t="shared" si="37"/>
        <v>8308.1106</v>
      </c>
      <c r="CS35" s="12">
        <f t="shared" si="38"/>
        <v>5749.6559999999999</v>
      </c>
      <c r="CT35" s="12">
        <f t="shared" si="39"/>
        <v>5050.0995000000003</v>
      </c>
      <c r="CU35" s="12">
        <f t="shared" si="40"/>
        <v>0</v>
      </c>
      <c r="CV35" s="12">
        <f t="shared" si="41"/>
        <v>23.3</v>
      </c>
      <c r="CW35" s="12">
        <f t="shared" si="42"/>
        <v>22</v>
      </c>
      <c r="CX35" s="12">
        <f t="shared" si="43"/>
        <v>0</v>
      </c>
      <c r="CY35" s="12">
        <f t="shared" si="44"/>
        <v>203.03060000000002</v>
      </c>
      <c r="CZ35" s="12">
        <f t="shared" si="45"/>
        <v>120.95440000000001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94</v>
      </c>
      <c r="DW35" t="s">
        <v>94</v>
      </c>
      <c r="DX35">
        <v>1</v>
      </c>
      <c r="EE35">
        <v>277577349</v>
      </c>
      <c r="EF35">
        <v>2</v>
      </c>
      <c r="EG35" t="s">
        <v>81</v>
      </c>
      <c r="EH35">
        <v>0</v>
      </c>
      <c r="EJ35">
        <v>1</v>
      </c>
      <c r="EK35">
        <v>46001</v>
      </c>
      <c r="EL35" t="s">
        <v>96</v>
      </c>
      <c r="EM35" t="s">
        <v>97</v>
      </c>
      <c r="EQ35">
        <v>0</v>
      </c>
      <c r="ER35">
        <v>2282.66</v>
      </c>
      <c r="ES35">
        <v>1141.5</v>
      </c>
      <c r="ET35">
        <v>917.01</v>
      </c>
      <c r="EU35">
        <v>255.2</v>
      </c>
      <c r="EV35">
        <v>224.15</v>
      </c>
      <c r="EW35">
        <v>23.3</v>
      </c>
      <c r="EX35">
        <v>22</v>
      </c>
      <c r="EY35">
        <v>0</v>
      </c>
      <c r="FQ35">
        <v>0</v>
      </c>
      <c r="FR35" s="12">
        <f t="shared" si="46"/>
        <v>0</v>
      </c>
      <c r="FS35">
        <v>0</v>
      </c>
      <c r="FV35" t="s">
        <v>61</v>
      </c>
      <c r="FW35" t="s">
        <v>62</v>
      </c>
      <c r="FX35">
        <v>110</v>
      </c>
      <c r="FY35">
        <v>70</v>
      </c>
      <c r="GF35">
        <v>-1440396207</v>
      </c>
      <c r="GG35">
        <v>2</v>
      </c>
      <c r="GH35">
        <v>1</v>
      </c>
      <c r="GI35">
        <v>2</v>
      </c>
      <c r="GJ35">
        <v>0</v>
      </c>
      <c r="GK35" s="12">
        <f>ROUND(R35*(R12)/100,2)</f>
        <v>0</v>
      </c>
      <c r="GL35" s="12">
        <f t="shared" si="47"/>
        <v>0</v>
      </c>
      <c r="GM35" s="12">
        <f t="shared" si="48"/>
        <v>658.72</v>
      </c>
      <c r="GN35" s="12">
        <f t="shared" si="49"/>
        <v>658.72</v>
      </c>
      <c r="GO35" s="12">
        <f t="shared" si="50"/>
        <v>0</v>
      </c>
      <c r="GP35" s="12">
        <f t="shared" si="51"/>
        <v>0</v>
      </c>
      <c r="GR35">
        <v>0</v>
      </c>
    </row>
    <row r="36" spans="1:200">
      <c r="A36">
        <v>17</v>
      </c>
      <c r="B36">
        <v>1</v>
      </c>
      <c r="C36" s="12">
        <f>ROW(SmtRes!A71)</f>
        <v>71</v>
      </c>
      <c r="D36" s="12">
        <f>ROW(EtalonRes!A68)</f>
        <v>68</v>
      </c>
      <c r="E36" t="s">
        <v>102</v>
      </c>
      <c r="F36" t="s">
        <v>103</v>
      </c>
      <c r="G36" t="s">
        <v>104</v>
      </c>
      <c r="H36" t="s">
        <v>105</v>
      </c>
      <c r="I36">
        <v>1</v>
      </c>
      <c r="J36">
        <v>0</v>
      </c>
      <c r="O36" s="12">
        <f t="shared" si="15"/>
        <v>0</v>
      </c>
      <c r="P36" s="12">
        <f t="shared" si="16"/>
        <v>0</v>
      </c>
      <c r="Q36" s="12">
        <f t="shared" si="17"/>
        <v>0</v>
      </c>
      <c r="R36" s="12">
        <f t="shared" si="18"/>
        <v>0</v>
      </c>
      <c r="S36" s="12">
        <f t="shared" si="19"/>
        <v>0</v>
      </c>
      <c r="T36" s="12">
        <f t="shared" si="20"/>
        <v>0</v>
      </c>
      <c r="U36" s="12">
        <f t="shared" si="21"/>
        <v>105</v>
      </c>
      <c r="V36" s="12">
        <f t="shared" si="22"/>
        <v>0</v>
      </c>
      <c r="W36" s="12">
        <f t="shared" si="23"/>
        <v>0</v>
      </c>
      <c r="X36" s="12">
        <f t="shared" si="24"/>
        <v>0</v>
      </c>
      <c r="Y36" s="12">
        <f t="shared" si="25"/>
        <v>0</v>
      </c>
      <c r="AA36">
        <v>277615065</v>
      </c>
      <c r="AB36" s="12">
        <f t="shared" si="26"/>
        <v>0</v>
      </c>
      <c r="AC36" s="12">
        <f t="shared" si="27"/>
        <v>0</v>
      </c>
      <c r="AD36" s="12">
        <f t="shared" si="28"/>
        <v>0</v>
      </c>
      <c r="AE36" s="12">
        <f t="shared" si="29"/>
        <v>0</v>
      </c>
      <c r="AF36" s="12">
        <f t="shared" si="30"/>
        <v>0</v>
      </c>
      <c r="AG36" s="12">
        <f t="shared" si="31"/>
        <v>0</v>
      </c>
      <c r="AH36" s="12">
        <f t="shared" si="32"/>
        <v>105</v>
      </c>
      <c r="AI36" s="12">
        <f t="shared" si="33"/>
        <v>0</v>
      </c>
      <c r="AJ36" s="12">
        <f t="shared" si="34"/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105</v>
      </c>
      <c r="AR36">
        <v>0</v>
      </c>
      <c r="AS36">
        <v>0</v>
      </c>
      <c r="AT36">
        <v>88</v>
      </c>
      <c r="AU36">
        <v>60</v>
      </c>
      <c r="AV36">
        <v>1</v>
      </c>
      <c r="AW36">
        <v>1</v>
      </c>
      <c r="AZ36">
        <v>1</v>
      </c>
      <c r="BA36">
        <v>22.53</v>
      </c>
      <c r="BB36">
        <v>7.75</v>
      </c>
      <c r="BC36">
        <v>3.24</v>
      </c>
      <c r="BH36">
        <v>0</v>
      </c>
      <c r="BI36">
        <v>1</v>
      </c>
      <c r="BJ36" t="s">
        <v>106</v>
      </c>
      <c r="BM36">
        <v>14017</v>
      </c>
      <c r="BN36">
        <v>0</v>
      </c>
      <c r="BO36" t="s">
        <v>103</v>
      </c>
      <c r="BP36">
        <v>1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103</v>
      </c>
      <c r="CA36">
        <v>75</v>
      </c>
      <c r="CF36">
        <v>0</v>
      </c>
      <c r="CG36">
        <v>0</v>
      </c>
      <c r="CM36">
        <v>0</v>
      </c>
      <c r="CO36">
        <v>0</v>
      </c>
      <c r="CP36" s="12">
        <f t="shared" si="35"/>
        <v>0</v>
      </c>
      <c r="CQ36" s="12">
        <f t="shared" si="36"/>
        <v>0</v>
      </c>
      <c r="CR36" s="12">
        <f t="shared" si="37"/>
        <v>0</v>
      </c>
      <c r="CS36" s="12">
        <f t="shared" si="38"/>
        <v>0</v>
      </c>
      <c r="CT36" s="12">
        <f t="shared" si="39"/>
        <v>0</v>
      </c>
      <c r="CU36" s="12">
        <f t="shared" si="40"/>
        <v>0</v>
      </c>
      <c r="CV36" s="12">
        <f t="shared" si="41"/>
        <v>105</v>
      </c>
      <c r="CW36" s="12">
        <f t="shared" si="42"/>
        <v>0</v>
      </c>
      <c r="CX36" s="12">
        <f t="shared" si="43"/>
        <v>0</v>
      </c>
      <c r="CY36" s="12">
        <f t="shared" si="44"/>
        <v>0</v>
      </c>
      <c r="CZ36" s="12">
        <f t="shared" si="45"/>
        <v>0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105</v>
      </c>
      <c r="DW36" t="s">
        <v>105</v>
      </c>
      <c r="DX36">
        <v>1</v>
      </c>
      <c r="EE36">
        <v>277577304</v>
      </c>
      <c r="EF36">
        <v>2</v>
      </c>
      <c r="EG36" t="s">
        <v>81</v>
      </c>
      <c r="EH36">
        <v>0</v>
      </c>
      <c r="EJ36">
        <v>1</v>
      </c>
      <c r="EK36">
        <v>14017</v>
      </c>
      <c r="EL36" t="s">
        <v>107</v>
      </c>
      <c r="EM36" t="s">
        <v>108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105</v>
      </c>
      <c r="EX36">
        <v>0</v>
      </c>
      <c r="EY36">
        <v>0</v>
      </c>
      <c r="FQ36">
        <v>0</v>
      </c>
      <c r="FR36" s="12">
        <f t="shared" si="46"/>
        <v>0</v>
      </c>
      <c r="FS36">
        <v>0</v>
      </c>
      <c r="FV36" t="s">
        <v>61</v>
      </c>
      <c r="FW36" t="s">
        <v>62</v>
      </c>
      <c r="FX36">
        <v>103</v>
      </c>
      <c r="FY36">
        <v>75</v>
      </c>
      <c r="GF36">
        <v>1662240956</v>
      </c>
      <c r="GG36">
        <v>2</v>
      </c>
      <c r="GH36">
        <v>1</v>
      </c>
      <c r="GI36">
        <v>2</v>
      </c>
      <c r="GJ36">
        <v>0</v>
      </c>
      <c r="GK36" s="12">
        <f>ROUND(R36*(R12)/100,2)</f>
        <v>0</v>
      </c>
      <c r="GL36" s="12">
        <f t="shared" si="47"/>
        <v>0</v>
      </c>
      <c r="GM36" s="12">
        <f t="shared" si="48"/>
        <v>0</v>
      </c>
      <c r="GN36" s="12">
        <f t="shared" si="49"/>
        <v>0</v>
      </c>
      <c r="GO36" s="12">
        <f t="shared" si="50"/>
        <v>0</v>
      </c>
      <c r="GP36" s="12">
        <f t="shared" si="51"/>
        <v>0</v>
      </c>
      <c r="GR36">
        <v>0</v>
      </c>
    </row>
    <row r="37" spans="1:200">
      <c r="A37">
        <v>18</v>
      </c>
      <c r="B37">
        <v>1</v>
      </c>
      <c r="C37">
        <v>71</v>
      </c>
      <c r="E37" t="s">
        <v>109</v>
      </c>
      <c r="F37" t="s">
        <v>110</v>
      </c>
      <c r="G37" t="s">
        <v>111</v>
      </c>
      <c r="H37" t="s">
        <v>112</v>
      </c>
      <c r="I37" s="12">
        <f>I36*J37</f>
        <v>40</v>
      </c>
      <c r="J37">
        <v>40</v>
      </c>
      <c r="O37" s="12">
        <f t="shared" si="15"/>
        <v>8000</v>
      </c>
      <c r="P37" s="12">
        <f t="shared" si="16"/>
        <v>8000</v>
      </c>
      <c r="Q37" s="12">
        <f t="shared" si="17"/>
        <v>0</v>
      </c>
      <c r="R37" s="12">
        <f t="shared" si="18"/>
        <v>0</v>
      </c>
      <c r="S37" s="12">
        <f t="shared" si="19"/>
        <v>0</v>
      </c>
      <c r="T37" s="12">
        <f t="shared" si="20"/>
        <v>0</v>
      </c>
      <c r="U37" s="12">
        <f t="shared" si="21"/>
        <v>0</v>
      </c>
      <c r="V37" s="12">
        <f t="shared" si="22"/>
        <v>0</v>
      </c>
      <c r="W37" s="12">
        <f t="shared" si="23"/>
        <v>0</v>
      </c>
      <c r="X37" s="12">
        <f t="shared" si="24"/>
        <v>0</v>
      </c>
      <c r="Y37" s="12">
        <f t="shared" si="25"/>
        <v>0</v>
      </c>
      <c r="AA37">
        <v>277615065</v>
      </c>
      <c r="AB37" s="12">
        <f t="shared" si="26"/>
        <v>200</v>
      </c>
      <c r="AC37" s="12">
        <f t="shared" si="27"/>
        <v>200</v>
      </c>
      <c r="AD37" s="12">
        <f t="shared" si="28"/>
        <v>0</v>
      </c>
      <c r="AE37" s="12">
        <f t="shared" si="29"/>
        <v>0</v>
      </c>
      <c r="AF37" s="12">
        <f t="shared" si="30"/>
        <v>0</v>
      </c>
      <c r="AG37" s="12">
        <f t="shared" si="31"/>
        <v>0</v>
      </c>
      <c r="AH37" s="12">
        <f t="shared" si="32"/>
        <v>0</v>
      </c>
      <c r="AI37" s="12">
        <f t="shared" si="33"/>
        <v>0</v>
      </c>
      <c r="AJ37" s="12">
        <f t="shared" si="34"/>
        <v>0</v>
      </c>
      <c r="AK37">
        <v>200</v>
      </c>
      <c r="AL37">
        <v>200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56</v>
      </c>
      <c r="AU37">
        <v>32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3</v>
      </c>
      <c r="BI37">
        <v>2</v>
      </c>
      <c r="BM37">
        <v>138001</v>
      </c>
      <c r="BN37">
        <v>0</v>
      </c>
      <c r="BP37">
        <v>0</v>
      </c>
      <c r="BQ37">
        <v>3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66</v>
      </c>
      <c r="CA37">
        <v>40</v>
      </c>
      <c r="CF37">
        <v>0</v>
      </c>
      <c r="CG37">
        <v>0</v>
      </c>
      <c r="CM37">
        <v>0</v>
      </c>
      <c r="CO37">
        <v>0</v>
      </c>
      <c r="CP37" s="12">
        <f t="shared" si="35"/>
        <v>8000</v>
      </c>
      <c r="CQ37" s="12">
        <f t="shared" si="36"/>
        <v>200</v>
      </c>
      <c r="CR37" s="12">
        <f t="shared" si="37"/>
        <v>0</v>
      </c>
      <c r="CS37" s="12">
        <f t="shared" si="38"/>
        <v>0</v>
      </c>
      <c r="CT37" s="12">
        <f t="shared" si="39"/>
        <v>0</v>
      </c>
      <c r="CU37" s="12">
        <f t="shared" si="40"/>
        <v>0</v>
      </c>
      <c r="CV37" s="12">
        <f t="shared" si="41"/>
        <v>0</v>
      </c>
      <c r="CW37" s="12">
        <f t="shared" si="42"/>
        <v>0</v>
      </c>
      <c r="CX37" s="12">
        <f t="shared" si="43"/>
        <v>0</v>
      </c>
      <c r="CY37" s="12">
        <f t="shared" si="44"/>
        <v>0</v>
      </c>
      <c r="CZ37" s="12">
        <f t="shared" si="45"/>
        <v>0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112</v>
      </c>
      <c r="DW37" t="s">
        <v>113</v>
      </c>
      <c r="DX37">
        <v>1</v>
      </c>
      <c r="EE37">
        <v>277577201</v>
      </c>
      <c r="EF37">
        <v>3</v>
      </c>
      <c r="EG37" t="s">
        <v>58</v>
      </c>
      <c r="EH37">
        <v>0</v>
      </c>
      <c r="EJ37">
        <v>2</v>
      </c>
      <c r="EK37">
        <v>138001</v>
      </c>
      <c r="EL37" t="s">
        <v>59</v>
      </c>
      <c r="EM37" t="s">
        <v>60</v>
      </c>
      <c r="EQ37">
        <v>0</v>
      </c>
      <c r="ER37">
        <v>0</v>
      </c>
      <c r="ES37">
        <v>200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 s="12">
        <f t="shared" si="46"/>
        <v>0</v>
      </c>
      <c r="FS37">
        <v>0</v>
      </c>
      <c r="FV37" t="s">
        <v>61</v>
      </c>
      <c r="FW37" t="s">
        <v>62</v>
      </c>
      <c r="FX37">
        <v>66</v>
      </c>
      <c r="FY37">
        <v>40</v>
      </c>
      <c r="GA37" t="s">
        <v>114</v>
      </c>
      <c r="GF37">
        <v>-254677383</v>
      </c>
      <c r="GG37">
        <v>2</v>
      </c>
      <c r="GH37">
        <v>2</v>
      </c>
      <c r="GI37">
        <v>-2</v>
      </c>
      <c r="GJ37">
        <v>0</v>
      </c>
      <c r="GK37" s="12">
        <f>ROUND(R37*(R12)/100,2)</f>
        <v>0</v>
      </c>
      <c r="GL37" s="12">
        <f t="shared" si="47"/>
        <v>0</v>
      </c>
      <c r="GM37" s="12">
        <f t="shared" si="48"/>
        <v>8000</v>
      </c>
      <c r="GN37" s="12">
        <f t="shared" si="49"/>
        <v>0</v>
      </c>
      <c r="GO37" s="12">
        <f t="shared" si="50"/>
        <v>8000</v>
      </c>
      <c r="GP37" s="12">
        <f t="shared" si="51"/>
        <v>0</v>
      </c>
      <c r="GR37">
        <v>0</v>
      </c>
    </row>
    <row r="38" spans="1:200">
      <c r="A38">
        <v>18</v>
      </c>
      <c r="B38">
        <v>1</v>
      </c>
      <c r="C38">
        <v>70</v>
      </c>
      <c r="E38" t="s">
        <v>115</v>
      </c>
      <c r="F38" t="s">
        <v>110</v>
      </c>
      <c r="G38" t="s">
        <v>116</v>
      </c>
      <c r="H38" t="s">
        <v>112</v>
      </c>
      <c r="I38" s="12">
        <f>I36*J38</f>
        <v>20</v>
      </c>
      <c r="J38">
        <v>20</v>
      </c>
      <c r="O38" s="12">
        <f t="shared" si="15"/>
        <v>1254.2</v>
      </c>
      <c r="P38" s="12">
        <f t="shared" si="16"/>
        <v>1254.2</v>
      </c>
      <c r="Q38" s="12">
        <f t="shared" si="17"/>
        <v>0</v>
      </c>
      <c r="R38" s="12">
        <f t="shared" si="18"/>
        <v>0</v>
      </c>
      <c r="S38" s="12">
        <f t="shared" si="19"/>
        <v>0</v>
      </c>
      <c r="T38" s="12">
        <f t="shared" si="20"/>
        <v>0</v>
      </c>
      <c r="U38" s="12">
        <f t="shared" si="21"/>
        <v>0</v>
      </c>
      <c r="V38" s="12">
        <f t="shared" si="22"/>
        <v>0</v>
      </c>
      <c r="W38" s="12">
        <f t="shared" si="23"/>
        <v>0</v>
      </c>
      <c r="X38" s="12">
        <f t="shared" si="24"/>
        <v>0</v>
      </c>
      <c r="Y38" s="12">
        <f t="shared" si="25"/>
        <v>0</v>
      </c>
      <c r="AA38">
        <v>277615065</v>
      </c>
      <c r="AB38" s="12">
        <f t="shared" si="26"/>
        <v>62.71</v>
      </c>
      <c r="AC38" s="12">
        <f t="shared" si="27"/>
        <v>62.71</v>
      </c>
      <c r="AD38" s="12">
        <f t="shared" si="28"/>
        <v>0</v>
      </c>
      <c r="AE38" s="12">
        <f t="shared" si="29"/>
        <v>0</v>
      </c>
      <c r="AF38" s="12">
        <f t="shared" si="30"/>
        <v>0</v>
      </c>
      <c r="AG38" s="12">
        <f t="shared" si="31"/>
        <v>0</v>
      </c>
      <c r="AH38" s="12">
        <f t="shared" si="32"/>
        <v>0</v>
      </c>
      <c r="AI38" s="12">
        <f t="shared" si="33"/>
        <v>0</v>
      </c>
      <c r="AJ38" s="12">
        <f t="shared" si="34"/>
        <v>0</v>
      </c>
      <c r="AK38">
        <v>62.71</v>
      </c>
      <c r="AL38">
        <v>62.71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56</v>
      </c>
      <c r="AU38">
        <v>32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2</v>
      </c>
      <c r="BM38">
        <v>138001</v>
      </c>
      <c r="BN38">
        <v>0</v>
      </c>
      <c r="BP38">
        <v>0</v>
      </c>
      <c r="BQ38">
        <v>3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66</v>
      </c>
      <c r="CA38">
        <v>40</v>
      </c>
      <c r="CF38">
        <v>0</v>
      </c>
      <c r="CG38">
        <v>0</v>
      </c>
      <c r="CM38">
        <v>0</v>
      </c>
      <c r="CO38">
        <v>0</v>
      </c>
      <c r="CP38" s="12">
        <f t="shared" si="35"/>
        <v>1254.2</v>
      </c>
      <c r="CQ38" s="12">
        <f t="shared" si="36"/>
        <v>62.71</v>
      </c>
      <c r="CR38" s="12">
        <f t="shared" si="37"/>
        <v>0</v>
      </c>
      <c r="CS38" s="12">
        <f t="shared" si="38"/>
        <v>0</v>
      </c>
      <c r="CT38" s="12">
        <f t="shared" si="39"/>
        <v>0</v>
      </c>
      <c r="CU38" s="12">
        <f t="shared" si="40"/>
        <v>0</v>
      </c>
      <c r="CV38" s="12">
        <f t="shared" si="41"/>
        <v>0</v>
      </c>
      <c r="CW38" s="12">
        <f t="shared" si="42"/>
        <v>0</v>
      </c>
      <c r="CX38" s="12">
        <f t="shared" si="43"/>
        <v>0</v>
      </c>
      <c r="CY38" s="12">
        <f t="shared" si="44"/>
        <v>0</v>
      </c>
      <c r="CZ38" s="12">
        <f t="shared" si="45"/>
        <v>0</v>
      </c>
      <c r="DN38">
        <v>0</v>
      </c>
      <c r="DO38">
        <v>0</v>
      </c>
      <c r="DP38">
        <v>1</v>
      </c>
      <c r="DQ38">
        <v>1</v>
      </c>
      <c r="DU38">
        <v>1003</v>
      </c>
      <c r="DV38" t="s">
        <v>112</v>
      </c>
      <c r="DW38" t="s">
        <v>113</v>
      </c>
      <c r="DX38">
        <v>1</v>
      </c>
      <c r="EE38">
        <v>277577201</v>
      </c>
      <c r="EF38">
        <v>3</v>
      </c>
      <c r="EG38" t="s">
        <v>58</v>
      </c>
      <c r="EH38">
        <v>0</v>
      </c>
      <c r="EJ38">
        <v>2</v>
      </c>
      <c r="EK38">
        <v>138001</v>
      </c>
      <c r="EL38" t="s">
        <v>59</v>
      </c>
      <c r="EM38" t="s">
        <v>60</v>
      </c>
      <c r="EQ38">
        <v>0</v>
      </c>
      <c r="ER38">
        <v>0</v>
      </c>
      <c r="ES38">
        <v>62.71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 s="12">
        <f t="shared" si="46"/>
        <v>0</v>
      </c>
      <c r="FS38">
        <v>0</v>
      </c>
      <c r="FV38" t="s">
        <v>61</v>
      </c>
      <c r="FW38" t="s">
        <v>62</v>
      </c>
      <c r="FX38">
        <v>66</v>
      </c>
      <c r="FY38">
        <v>40</v>
      </c>
      <c r="GA38" t="s">
        <v>114</v>
      </c>
      <c r="GF38">
        <v>-1099980092</v>
      </c>
      <c r="GG38">
        <v>2</v>
      </c>
      <c r="GH38">
        <v>2</v>
      </c>
      <c r="GI38">
        <v>-2</v>
      </c>
      <c r="GJ38">
        <v>0</v>
      </c>
      <c r="GK38" s="12">
        <f>ROUND(R38*(R12)/100,2)</f>
        <v>0</v>
      </c>
      <c r="GL38" s="12">
        <f t="shared" si="47"/>
        <v>0</v>
      </c>
      <c r="GM38" s="12">
        <f t="shared" si="48"/>
        <v>1254.2</v>
      </c>
      <c r="GN38" s="12">
        <f t="shared" si="49"/>
        <v>0</v>
      </c>
      <c r="GO38" s="12">
        <f t="shared" si="50"/>
        <v>1254.2</v>
      </c>
      <c r="GP38" s="12">
        <f t="shared" si="51"/>
        <v>0</v>
      </c>
      <c r="GR38">
        <v>0</v>
      </c>
    </row>
    <row r="39" spans="1:200">
      <c r="A39">
        <v>18</v>
      </c>
      <c r="B39">
        <v>1</v>
      </c>
      <c r="C39">
        <v>69</v>
      </c>
      <c r="E39" t="s">
        <v>117</v>
      </c>
      <c r="F39" t="s">
        <v>110</v>
      </c>
      <c r="G39" t="s">
        <v>118</v>
      </c>
      <c r="H39" t="s">
        <v>119</v>
      </c>
      <c r="I39" s="12">
        <f>I36*J39</f>
        <v>24</v>
      </c>
      <c r="J39">
        <v>24</v>
      </c>
      <c r="O39" s="12">
        <f t="shared" si="15"/>
        <v>3294.96</v>
      </c>
      <c r="P39" s="12">
        <f t="shared" si="16"/>
        <v>3294.96</v>
      </c>
      <c r="Q39" s="12">
        <f t="shared" si="17"/>
        <v>0</v>
      </c>
      <c r="R39" s="12">
        <f t="shared" si="18"/>
        <v>0</v>
      </c>
      <c r="S39" s="12">
        <f t="shared" si="19"/>
        <v>0</v>
      </c>
      <c r="T39" s="12">
        <f t="shared" si="20"/>
        <v>0</v>
      </c>
      <c r="U39" s="12">
        <f t="shared" si="21"/>
        <v>0</v>
      </c>
      <c r="V39" s="12">
        <f t="shared" si="22"/>
        <v>0</v>
      </c>
      <c r="W39" s="12">
        <f t="shared" si="23"/>
        <v>0</v>
      </c>
      <c r="X39" s="12">
        <f t="shared" si="24"/>
        <v>0</v>
      </c>
      <c r="Y39" s="12">
        <f t="shared" si="25"/>
        <v>0</v>
      </c>
      <c r="AA39">
        <v>277615065</v>
      </c>
      <c r="AB39" s="12">
        <f t="shared" si="26"/>
        <v>137.29</v>
      </c>
      <c r="AC39" s="12">
        <f t="shared" si="27"/>
        <v>137.29</v>
      </c>
      <c r="AD39" s="12">
        <f t="shared" si="28"/>
        <v>0</v>
      </c>
      <c r="AE39" s="12">
        <f t="shared" si="29"/>
        <v>0</v>
      </c>
      <c r="AF39" s="12">
        <f t="shared" si="30"/>
        <v>0</v>
      </c>
      <c r="AG39" s="12">
        <f t="shared" si="31"/>
        <v>0</v>
      </c>
      <c r="AH39" s="12">
        <f t="shared" si="32"/>
        <v>0</v>
      </c>
      <c r="AI39" s="12">
        <f t="shared" si="33"/>
        <v>0</v>
      </c>
      <c r="AJ39" s="12">
        <f t="shared" si="34"/>
        <v>0</v>
      </c>
      <c r="AK39">
        <v>137.29</v>
      </c>
      <c r="AL39">
        <v>137.29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56</v>
      </c>
      <c r="AU39">
        <v>32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2</v>
      </c>
      <c r="BM39">
        <v>138001</v>
      </c>
      <c r="BN39">
        <v>0</v>
      </c>
      <c r="BP39">
        <v>0</v>
      </c>
      <c r="BQ39">
        <v>3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66</v>
      </c>
      <c r="CA39">
        <v>40</v>
      </c>
      <c r="CF39">
        <v>0</v>
      </c>
      <c r="CG39">
        <v>0</v>
      </c>
      <c r="CM39">
        <v>0</v>
      </c>
      <c r="CO39">
        <v>0</v>
      </c>
      <c r="CP39" s="12">
        <f t="shared" si="35"/>
        <v>3294.96</v>
      </c>
      <c r="CQ39" s="12">
        <f t="shared" si="36"/>
        <v>137.29</v>
      </c>
      <c r="CR39" s="12">
        <f t="shared" si="37"/>
        <v>0</v>
      </c>
      <c r="CS39" s="12">
        <f t="shared" si="38"/>
        <v>0</v>
      </c>
      <c r="CT39" s="12">
        <f t="shared" si="39"/>
        <v>0</v>
      </c>
      <c r="CU39" s="12">
        <f t="shared" si="40"/>
        <v>0</v>
      </c>
      <c r="CV39" s="12">
        <f t="shared" si="41"/>
        <v>0</v>
      </c>
      <c r="CW39" s="12">
        <f t="shared" si="42"/>
        <v>0</v>
      </c>
      <c r="CX39" s="12">
        <f t="shared" si="43"/>
        <v>0</v>
      </c>
      <c r="CY39" s="12">
        <f t="shared" si="44"/>
        <v>0</v>
      </c>
      <c r="CZ39" s="12">
        <f t="shared" si="45"/>
        <v>0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119</v>
      </c>
      <c r="DW39" t="s">
        <v>120</v>
      </c>
      <c r="DX39">
        <v>1</v>
      </c>
      <c r="EE39">
        <v>277577201</v>
      </c>
      <c r="EF39">
        <v>3</v>
      </c>
      <c r="EG39" t="s">
        <v>58</v>
      </c>
      <c r="EH39">
        <v>0</v>
      </c>
      <c r="EJ39">
        <v>2</v>
      </c>
      <c r="EK39">
        <v>138001</v>
      </c>
      <c r="EL39" t="s">
        <v>59</v>
      </c>
      <c r="EM39" t="s">
        <v>60</v>
      </c>
      <c r="EQ39">
        <v>0</v>
      </c>
      <c r="ER39">
        <v>0</v>
      </c>
      <c r="ES39">
        <v>137.29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 s="12">
        <f t="shared" si="46"/>
        <v>0</v>
      </c>
      <c r="FS39">
        <v>0</v>
      </c>
      <c r="FV39" t="s">
        <v>61</v>
      </c>
      <c r="FW39" t="s">
        <v>62</v>
      </c>
      <c r="FX39">
        <v>66</v>
      </c>
      <c r="FY39">
        <v>40</v>
      </c>
      <c r="GA39" t="s">
        <v>114</v>
      </c>
      <c r="GF39">
        <v>-952155394</v>
      </c>
      <c r="GG39">
        <v>2</v>
      </c>
      <c r="GH39">
        <v>2</v>
      </c>
      <c r="GI39">
        <v>-2</v>
      </c>
      <c r="GJ39">
        <v>0</v>
      </c>
      <c r="GK39" s="12">
        <f>ROUND(R39*(R12)/100,2)</f>
        <v>0</v>
      </c>
      <c r="GL39" s="12">
        <f t="shared" si="47"/>
        <v>0</v>
      </c>
      <c r="GM39" s="12">
        <f t="shared" si="48"/>
        <v>3294.96</v>
      </c>
      <c r="GN39" s="12">
        <f t="shared" si="49"/>
        <v>0</v>
      </c>
      <c r="GO39" s="12">
        <f t="shared" si="50"/>
        <v>3294.96</v>
      </c>
      <c r="GP39" s="12">
        <f t="shared" si="51"/>
        <v>0</v>
      </c>
      <c r="GR39">
        <v>0</v>
      </c>
    </row>
    <row r="40" spans="1:200">
      <c r="A40">
        <v>18</v>
      </c>
      <c r="B40">
        <v>1</v>
      </c>
      <c r="C40">
        <v>66</v>
      </c>
      <c r="E40" t="s">
        <v>121</v>
      </c>
      <c r="F40" t="s">
        <v>122</v>
      </c>
      <c r="G40" t="s">
        <v>123</v>
      </c>
      <c r="H40" t="s">
        <v>66</v>
      </c>
      <c r="I40" s="12">
        <f>I36*J40</f>
        <v>0.02</v>
      </c>
      <c r="J40">
        <v>0.02</v>
      </c>
      <c r="O40" s="12">
        <f t="shared" si="15"/>
        <v>1370.47</v>
      </c>
      <c r="P40" s="12">
        <f t="shared" si="16"/>
        <v>1370.47</v>
      </c>
      <c r="Q40" s="12">
        <f t="shared" si="17"/>
        <v>0</v>
      </c>
      <c r="R40" s="12">
        <f t="shared" si="18"/>
        <v>0</v>
      </c>
      <c r="S40" s="12">
        <f t="shared" si="19"/>
        <v>0</v>
      </c>
      <c r="T40" s="12">
        <f t="shared" si="20"/>
        <v>0</v>
      </c>
      <c r="U40" s="12">
        <f t="shared" si="21"/>
        <v>0</v>
      </c>
      <c r="V40" s="12">
        <f t="shared" si="22"/>
        <v>0</v>
      </c>
      <c r="W40" s="12">
        <f t="shared" si="23"/>
        <v>0</v>
      </c>
      <c r="X40" s="12">
        <f t="shared" si="24"/>
        <v>0</v>
      </c>
      <c r="Y40" s="12">
        <f t="shared" si="25"/>
        <v>0</v>
      </c>
      <c r="AA40">
        <v>277615065</v>
      </c>
      <c r="AB40" s="12">
        <f t="shared" si="26"/>
        <v>9040.01</v>
      </c>
      <c r="AC40" s="12">
        <f t="shared" si="27"/>
        <v>9040.01</v>
      </c>
      <c r="AD40" s="12">
        <f t="shared" si="28"/>
        <v>0</v>
      </c>
      <c r="AE40" s="12">
        <f t="shared" si="29"/>
        <v>0</v>
      </c>
      <c r="AF40" s="12">
        <f t="shared" si="30"/>
        <v>0</v>
      </c>
      <c r="AG40" s="12">
        <f t="shared" si="31"/>
        <v>0</v>
      </c>
      <c r="AH40" s="12">
        <f t="shared" si="32"/>
        <v>0</v>
      </c>
      <c r="AI40" s="12">
        <f t="shared" si="33"/>
        <v>0</v>
      </c>
      <c r="AJ40" s="12">
        <f t="shared" si="34"/>
        <v>0</v>
      </c>
      <c r="AK40">
        <v>9040.01</v>
      </c>
      <c r="AL40">
        <v>9040.01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88</v>
      </c>
      <c r="AU40">
        <v>60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7.58</v>
      </c>
      <c r="BH40">
        <v>3</v>
      </c>
      <c r="BI40">
        <v>1</v>
      </c>
      <c r="BJ40" t="s">
        <v>124</v>
      </c>
      <c r="BM40">
        <v>14017</v>
      </c>
      <c r="BN40">
        <v>0</v>
      </c>
      <c r="BO40" t="s">
        <v>122</v>
      </c>
      <c r="BP40">
        <v>1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103</v>
      </c>
      <c r="CA40">
        <v>75</v>
      </c>
      <c r="CF40">
        <v>0</v>
      </c>
      <c r="CG40">
        <v>0</v>
      </c>
      <c r="CM40">
        <v>0</v>
      </c>
      <c r="CO40">
        <v>0</v>
      </c>
      <c r="CP40" s="12">
        <f t="shared" si="35"/>
        <v>1370.47</v>
      </c>
      <c r="CQ40" s="12">
        <f t="shared" si="36"/>
        <v>68523.275800000003</v>
      </c>
      <c r="CR40" s="12">
        <f t="shared" si="37"/>
        <v>0</v>
      </c>
      <c r="CS40" s="12">
        <f t="shared" si="38"/>
        <v>0</v>
      </c>
      <c r="CT40" s="12">
        <f t="shared" si="39"/>
        <v>0</v>
      </c>
      <c r="CU40" s="12">
        <f t="shared" si="40"/>
        <v>0</v>
      </c>
      <c r="CV40" s="12">
        <f t="shared" si="41"/>
        <v>0</v>
      </c>
      <c r="CW40" s="12">
        <f t="shared" si="42"/>
        <v>0</v>
      </c>
      <c r="CX40" s="12">
        <f t="shared" si="43"/>
        <v>0</v>
      </c>
      <c r="CY40" s="12">
        <f t="shared" si="44"/>
        <v>0</v>
      </c>
      <c r="CZ40" s="12">
        <f t="shared" si="45"/>
        <v>0</v>
      </c>
      <c r="DN40">
        <v>0</v>
      </c>
      <c r="DO40">
        <v>0</v>
      </c>
      <c r="DP40">
        <v>1</v>
      </c>
      <c r="DQ40">
        <v>1</v>
      </c>
      <c r="DU40">
        <v>39568864</v>
      </c>
      <c r="DV40" t="s">
        <v>66</v>
      </c>
      <c r="DW40" t="s">
        <v>66</v>
      </c>
      <c r="DX40">
        <v>1000</v>
      </c>
      <c r="EE40">
        <v>277577304</v>
      </c>
      <c r="EF40">
        <v>2</v>
      </c>
      <c r="EG40" t="s">
        <v>81</v>
      </c>
      <c r="EH40">
        <v>0</v>
      </c>
      <c r="EJ40">
        <v>1</v>
      </c>
      <c r="EK40">
        <v>14017</v>
      </c>
      <c r="EL40" t="s">
        <v>107</v>
      </c>
      <c r="EM40" t="s">
        <v>108</v>
      </c>
      <c r="EQ40">
        <v>0</v>
      </c>
      <c r="ER40">
        <v>9040.01</v>
      </c>
      <c r="ES40">
        <v>9040.01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 s="12">
        <f t="shared" si="46"/>
        <v>0</v>
      </c>
      <c r="FS40">
        <v>0</v>
      </c>
      <c r="FV40" t="s">
        <v>61</v>
      </c>
      <c r="FW40" t="s">
        <v>62</v>
      </c>
      <c r="FX40">
        <v>103</v>
      </c>
      <c r="FY40">
        <v>75</v>
      </c>
      <c r="GF40">
        <v>-1038419564</v>
      </c>
      <c r="GG40">
        <v>2</v>
      </c>
      <c r="GH40">
        <v>1</v>
      </c>
      <c r="GI40">
        <v>2</v>
      </c>
      <c r="GJ40">
        <v>0</v>
      </c>
      <c r="GK40" s="12">
        <f>ROUND(R40*(R12)/100,2)</f>
        <v>0</v>
      </c>
      <c r="GL40" s="12">
        <f t="shared" si="47"/>
        <v>0</v>
      </c>
      <c r="GM40" s="12">
        <f t="shared" si="48"/>
        <v>1370.47</v>
      </c>
      <c r="GN40" s="12">
        <f t="shared" si="49"/>
        <v>1370.47</v>
      </c>
      <c r="GO40" s="12">
        <f t="shared" si="50"/>
        <v>0</v>
      </c>
      <c r="GP40" s="12">
        <f t="shared" si="51"/>
        <v>0</v>
      </c>
      <c r="GR40">
        <v>0</v>
      </c>
    </row>
    <row r="42" spans="1:200">
      <c r="A42">
        <v>51</v>
      </c>
      <c r="B42" s="12">
        <f>B24</f>
        <v>1</v>
      </c>
      <c r="C42" s="12">
        <f>A24</f>
        <v>4</v>
      </c>
      <c r="D42" s="12">
        <f>ROW(A24)</f>
        <v>24</v>
      </c>
      <c r="F42" t="str">
        <f>IF(F24&lt;&gt;"",F24,"")</f>
        <v>Новый раздел</v>
      </c>
      <c r="G42" t="str">
        <f>IF(G24&lt;&gt;"",G24,"")</f>
        <v>Устройство пандуса</v>
      </c>
      <c r="O42" s="12">
        <f t="shared" ref="O42:T42" si="52">ROUND(AB42,2)</f>
        <v>174740.81</v>
      </c>
      <c r="P42" s="12">
        <f t="shared" si="52"/>
        <v>92195.29</v>
      </c>
      <c r="Q42" s="12">
        <f t="shared" si="52"/>
        <v>16171.98</v>
      </c>
      <c r="R42" s="12">
        <f t="shared" si="52"/>
        <v>5030.78</v>
      </c>
      <c r="S42" s="12">
        <f t="shared" si="52"/>
        <v>66373.539999999994</v>
      </c>
      <c r="T42" s="12">
        <f t="shared" si="52"/>
        <v>0</v>
      </c>
      <c r="U42" s="12">
        <f>AH42</f>
        <v>420.52948999999995</v>
      </c>
      <c r="V42" s="12">
        <f>AI42</f>
        <v>18.096109999999999</v>
      </c>
      <c r="W42" s="12">
        <f>ROUND(AJ42,2)</f>
        <v>23.25</v>
      </c>
      <c r="X42" s="12">
        <f>ROUND(AK42,2)</f>
        <v>45169.38</v>
      </c>
      <c r="Y42" s="12">
        <f>ROUND(AL42,2)</f>
        <v>30089.81</v>
      </c>
      <c r="AB42" s="12">
        <f>ROUND(SUMIF(AA28:AA40,"=277615065",O28:O40),2)</f>
        <v>174740.81</v>
      </c>
      <c r="AC42" s="12">
        <f>ROUND(SUMIF(AA28:AA40,"=277615065",P28:P40),2)</f>
        <v>92195.29</v>
      </c>
      <c r="AD42" s="12">
        <f>ROUND(SUMIF(AA28:AA40,"=277615065",Q28:Q40),2)</f>
        <v>16171.98</v>
      </c>
      <c r="AE42" s="12">
        <f>ROUND(SUMIF(AA28:AA40,"=277615065",R28:R40),2)</f>
        <v>5030.78</v>
      </c>
      <c r="AF42" s="12">
        <f>ROUND(SUMIF(AA28:AA40,"=277615065",S28:S40),2)</f>
        <v>66373.539999999994</v>
      </c>
      <c r="AG42" s="12">
        <f>ROUND(SUMIF(AA28:AA40,"=277615065",T28:T40),2)</f>
        <v>0</v>
      </c>
      <c r="AH42" s="12">
        <f>SUMIF(AA28:AA40,"=277615065",U28:U40)</f>
        <v>420.52948999999995</v>
      </c>
      <c r="AI42" s="12">
        <f>SUMIF(AA28:AA40,"=277615065",V28:V40)</f>
        <v>18.096109999999999</v>
      </c>
      <c r="AJ42" s="12">
        <f>ROUND(SUMIF(AA28:AA40,"=277615065",W28:W40),2)</f>
        <v>23.25</v>
      </c>
      <c r="AK42" s="12">
        <f>ROUND(SUMIF(AA28:AA40,"=277615065",X28:X40),2)</f>
        <v>45169.38</v>
      </c>
      <c r="AL42" s="12">
        <f>ROUND(SUMIF(AA28:AA40,"=277615065",Y28:Y40),2)</f>
        <v>30089.81</v>
      </c>
      <c r="AO42" s="12">
        <f t="shared" ref="AO42:AZ42" si="53">ROUND(BB42,2)</f>
        <v>0</v>
      </c>
      <c r="AP42" s="12">
        <f t="shared" si="53"/>
        <v>0</v>
      </c>
      <c r="AQ42" s="12">
        <f t="shared" si="53"/>
        <v>0</v>
      </c>
      <c r="AR42" s="12">
        <f t="shared" si="53"/>
        <v>250000</v>
      </c>
      <c r="AS42" s="12">
        <f t="shared" si="53"/>
        <v>63389.31</v>
      </c>
      <c r="AT42" s="12">
        <f t="shared" si="53"/>
        <v>186610.69</v>
      </c>
      <c r="AU42" s="12">
        <f t="shared" si="53"/>
        <v>0</v>
      </c>
      <c r="AV42" s="12">
        <f t="shared" si="53"/>
        <v>92195.29</v>
      </c>
      <c r="AW42" s="12">
        <f t="shared" si="53"/>
        <v>92195.29</v>
      </c>
      <c r="AX42" s="12">
        <f t="shared" si="53"/>
        <v>0</v>
      </c>
      <c r="AY42" s="12">
        <f t="shared" si="53"/>
        <v>92195.29</v>
      </c>
      <c r="AZ42" s="12">
        <f t="shared" si="53"/>
        <v>0</v>
      </c>
      <c r="BB42" s="12">
        <f>ROUND(SUMIF(AA28:AA40,"=277615065",FQ28:FQ40),2)</f>
        <v>0</v>
      </c>
      <c r="BC42" s="12">
        <f>ROUND(SUMIF(AA28:AA40,"=277615065",FR28:FR40),2)</f>
        <v>0</v>
      </c>
      <c r="BD42" s="12">
        <f>ROUND(SUMIF(AA28:AA40,"=277615065",GL28:GL40),2)</f>
        <v>0</v>
      </c>
      <c r="BE42" s="12">
        <f>ROUND(SUMIF(AA28:AA40,"=277615065",GM28:GM40),2)</f>
        <v>250000</v>
      </c>
      <c r="BF42" s="12">
        <f>ROUND(SUMIF(AA28:AA40,"=277615065",GN28:GN40),2)</f>
        <v>63389.31</v>
      </c>
      <c r="BG42" s="12">
        <f>ROUND(SUMIF(AA28:AA40,"=277615065",GO28:GO40),2)</f>
        <v>186610.69</v>
      </c>
      <c r="BH42" s="12">
        <f>ROUND(SUMIF(AA28:AA40,"=277615065",GP28:GP40),2)</f>
        <v>0</v>
      </c>
      <c r="BI42" s="12">
        <f>AC42-BB42</f>
        <v>92195.29</v>
      </c>
      <c r="BJ42" s="12">
        <f>AC42-BC42</f>
        <v>92195.29</v>
      </c>
      <c r="BK42" s="12">
        <f>BB42-BD42</f>
        <v>0</v>
      </c>
      <c r="BL42" s="12">
        <f>AC42-BB42-BC42+BD42</f>
        <v>92195.29</v>
      </c>
      <c r="BM42" s="12">
        <f>BC42-BD42</f>
        <v>0</v>
      </c>
      <c r="DN42">
        <v>0</v>
      </c>
    </row>
    <row r="44" spans="1:200">
      <c r="A44">
        <v>50</v>
      </c>
      <c r="B44">
        <v>0</v>
      </c>
      <c r="C44">
        <v>0</v>
      </c>
      <c r="D44">
        <v>1</v>
      </c>
      <c r="E44">
        <v>201</v>
      </c>
      <c r="F44" s="12">
        <f>ROUND(Source!O42,O44)</f>
        <v>174740.81</v>
      </c>
      <c r="G44" t="s">
        <v>125</v>
      </c>
      <c r="H44" t="s">
        <v>126</v>
      </c>
      <c r="K44">
        <v>201</v>
      </c>
      <c r="L44">
        <v>1</v>
      </c>
      <c r="M44">
        <v>3</v>
      </c>
      <c r="O44">
        <v>2</v>
      </c>
    </row>
    <row r="45" spans="1:200">
      <c r="A45">
        <v>50</v>
      </c>
      <c r="B45">
        <v>0</v>
      </c>
      <c r="C45">
        <v>0</v>
      </c>
      <c r="D45">
        <v>1</v>
      </c>
      <c r="E45">
        <v>202</v>
      </c>
      <c r="F45" s="12">
        <f>ROUND(Source!P42,O45)</f>
        <v>92195.29</v>
      </c>
      <c r="G45" t="s">
        <v>127</v>
      </c>
      <c r="H45" t="s">
        <v>128</v>
      </c>
      <c r="K45">
        <v>202</v>
      </c>
      <c r="L45">
        <v>2</v>
      </c>
      <c r="M45">
        <v>3</v>
      </c>
      <c r="O45">
        <v>2</v>
      </c>
    </row>
    <row r="46" spans="1:200">
      <c r="A46">
        <v>50</v>
      </c>
      <c r="B46">
        <v>0</v>
      </c>
      <c r="C46">
        <v>0</v>
      </c>
      <c r="D46">
        <v>1</v>
      </c>
      <c r="E46">
        <v>222</v>
      </c>
      <c r="F46" s="12">
        <f>ROUND(Source!AO42,O46)</f>
        <v>0</v>
      </c>
      <c r="G46" t="s">
        <v>129</v>
      </c>
      <c r="H46" t="s">
        <v>130</v>
      </c>
      <c r="K46">
        <v>222</v>
      </c>
      <c r="L46">
        <v>3</v>
      </c>
      <c r="M46">
        <v>3</v>
      </c>
      <c r="O46">
        <v>2</v>
      </c>
    </row>
    <row r="47" spans="1:200">
      <c r="A47">
        <v>50</v>
      </c>
      <c r="B47">
        <v>0</v>
      </c>
      <c r="C47">
        <v>0</v>
      </c>
      <c r="D47">
        <v>1</v>
      </c>
      <c r="E47">
        <v>225</v>
      </c>
      <c r="F47" s="12">
        <f>ROUND(Source!AV42,O47)</f>
        <v>92195.29</v>
      </c>
      <c r="G47" t="s">
        <v>131</v>
      </c>
      <c r="H47" t="s">
        <v>132</v>
      </c>
      <c r="K47">
        <v>225</v>
      </c>
      <c r="L47">
        <v>4</v>
      </c>
      <c r="M47">
        <v>3</v>
      </c>
      <c r="O47">
        <v>2</v>
      </c>
    </row>
    <row r="48" spans="1:200">
      <c r="A48">
        <v>50</v>
      </c>
      <c r="B48">
        <v>0</v>
      </c>
      <c r="C48">
        <v>0</v>
      </c>
      <c r="D48">
        <v>1</v>
      </c>
      <c r="E48">
        <v>226</v>
      </c>
      <c r="F48" s="12">
        <f>ROUND(Source!AW42,O48)</f>
        <v>92195.29</v>
      </c>
      <c r="G48" t="s">
        <v>133</v>
      </c>
      <c r="H48" t="s">
        <v>134</v>
      </c>
      <c r="K48">
        <v>226</v>
      </c>
      <c r="L48">
        <v>5</v>
      </c>
      <c r="M48">
        <v>3</v>
      </c>
      <c r="O48">
        <v>2</v>
      </c>
    </row>
    <row r="49" spans="1:15">
      <c r="A49">
        <v>50</v>
      </c>
      <c r="B49">
        <v>0</v>
      </c>
      <c r="C49">
        <v>0</v>
      </c>
      <c r="D49">
        <v>1</v>
      </c>
      <c r="E49">
        <v>227</v>
      </c>
      <c r="F49" s="12">
        <f>ROUND(Source!AX42,O49)</f>
        <v>0</v>
      </c>
      <c r="G49" t="s">
        <v>135</v>
      </c>
      <c r="H49" t="s">
        <v>136</v>
      </c>
      <c r="K49">
        <v>227</v>
      </c>
      <c r="L49">
        <v>6</v>
      </c>
      <c r="M49">
        <v>3</v>
      </c>
      <c r="O49">
        <v>2</v>
      </c>
    </row>
    <row r="50" spans="1:15">
      <c r="A50">
        <v>50</v>
      </c>
      <c r="B50">
        <v>0</v>
      </c>
      <c r="C50">
        <v>0</v>
      </c>
      <c r="D50">
        <v>1</v>
      </c>
      <c r="E50">
        <v>228</v>
      </c>
      <c r="F50" s="12">
        <f>ROUND(Source!AY42,O50)</f>
        <v>92195.29</v>
      </c>
      <c r="G50" t="s">
        <v>137</v>
      </c>
      <c r="H50" t="s">
        <v>138</v>
      </c>
      <c r="K50">
        <v>228</v>
      </c>
      <c r="L50">
        <v>7</v>
      </c>
      <c r="M50">
        <v>3</v>
      </c>
      <c r="O50">
        <v>2</v>
      </c>
    </row>
    <row r="51" spans="1:15">
      <c r="A51">
        <v>50</v>
      </c>
      <c r="B51">
        <v>0</v>
      </c>
      <c r="C51">
        <v>0</v>
      </c>
      <c r="D51">
        <v>1</v>
      </c>
      <c r="E51">
        <v>216</v>
      </c>
      <c r="F51" s="12">
        <f>ROUND(Source!AP42,O51)</f>
        <v>0</v>
      </c>
      <c r="G51" t="s">
        <v>139</v>
      </c>
      <c r="H51" t="s">
        <v>140</v>
      </c>
      <c r="K51">
        <v>216</v>
      </c>
      <c r="L51">
        <v>8</v>
      </c>
      <c r="M51">
        <v>3</v>
      </c>
      <c r="O51">
        <v>2</v>
      </c>
    </row>
    <row r="52" spans="1:15">
      <c r="A52">
        <v>50</v>
      </c>
      <c r="B52">
        <v>0</v>
      </c>
      <c r="C52">
        <v>0</v>
      </c>
      <c r="D52">
        <v>1</v>
      </c>
      <c r="E52">
        <v>223</v>
      </c>
      <c r="F52" s="12">
        <f>ROUND(Source!AQ42,O52)</f>
        <v>0</v>
      </c>
      <c r="G52" t="s">
        <v>141</v>
      </c>
      <c r="H52" t="s">
        <v>142</v>
      </c>
      <c r="K52">
        <v>223</v>
      </c>
      <c r="L52">
        <v>9</v>
      </c>
      <c r="M52">
        <v>3</v>
      </c>
      <c r="O52">
        <v>2</v>
      </c>
    </row>
    <row r="53" spans="1:15">
      <c r="A53">
        <v>50</v>
      </c>
      <c r="B53">
        <v>0</v>
      </c>
      <c r="C53">
        <v>0</v>
      </c>
      <c r="D53">
        <v>1</v>
      </c>
      <c r="E53">
        <v>229</v>
      </c>
      <c r="F53" s="12">
        <f>ROUND(Source!AZ42,O53)</f>
        <v>0</v>
      </c>
      <c r="G53" t="s">
        <v>143</v>
      </c>
      <c r="H53" t="s">
        <v>144</v>
      </c>
      <c r="K53">
        <v>229</v>
      </c>
      <c r="L53">
        <v>10</v>
      </c>
      <c r="M53">
        <v>3</v>
      </c>
      <c r="O53">
        <v>2</v>
      </c>
    </row>
    <row r="54" spans="1:15">
      <c r="A54">
        <v>50</v>
      </c>
      <c r="B54">
        <v>0</v>
      </c>
      <c r="C54">
        <v>0</v>
      </c>
      <c r="D54">
        <v>1</v>
      </c>
      <c r="E54">
        <v>203</v>
      </c>
      <c r="F54" s="12">
        <f>ROUND(Source!Q42,O54)</f>
        <v>16171.98</v>
      </c>
      <c r="G54" t="s">
        <v>145</v>
      </c>
      <c r="H54" t="s">
        <v>146</v>
      </c>
      <c r="K54">
        <v>203</v>
      </c>
      <c r="L54">
        <v>11</v>
      </c>
      <c r="M54">
        <v>3</v>
      </c>
      <c r="O54">
        <v>2</v>
      </c>
    </row>
    <row r="55" spans="1:15">
      <c r="A55">
        <v>50</v>
      </c>
      <c r="B55">
        <v>0</v>
      </c>
      <c r="C55">
        <v>0</v>
      </c>
      <c r="D55">
        <v>1</v>
      </c>
      <c r="E55">
        <v>204</v>
      </c>
      <c r="F55" s="12">
        <f>ROUND(Source!R42,O55)</f>
        <v>5030.78</v>
      </c>
      <c r="G55" t="s">
        <v>147</v>
      </c>
      <c r="H55" t="s">
        <v>148</v>
      </c>
      <c r="K55">
        <v>204</v>
      </c>
      <c r="L55">
        <v>12</v>
      </c>
      <c r="M55">
        <v>3</v>
      </c>
      <c r="O55">
        <v>2</v>
      </c>
    </row>
    <row r="56" spans="1:15">
      <c r="A56">
        <v>50</v>
      </c>
      <c r="B56">
        <v>0</v>
      </c>
      <c r="C56">
        <v>0</v>
      </c>
      <c r="D56">
        <v>1</v>
      </c>
      <c r="E56">
        <v>205</v>
      </c>
      <c r="F56" s="12">
        <f>ROUND(Source!S42,O56)</f>
        <v>66373.539999999994</v>
      </c>
      <c r="G56" t="s">
        <v>149</v>
      </c>
      <c r="H56" t="s">
        <v>150</v>
      </c>
      <c r="K56">
        <v>205</v>
      </c>
      <c r="L56">
        <v>13</v>
      </c>
      <c r="M56">
        <v>3</v>
      </c>
      <c r="O56">
        <v>2</v>
      </c>
    </row>
    <row r="57" spans="1:15">
      <c r="A57">
        <v>50</v>
      </c>
      <c r="B57">
        <v>0</v>
      </c>
      <c r="C57">
        <v>0</v>
      </c>
      <c r="D57">
        <v>1</v>
      </c>
      <c r="E57">
        <v>214</v>
      </c>
      <c r="F57" s="12">
        <f>ROUND(Source!AS42,O57)</f>
        <v>63389.31</v>
      </c>
      <c r="G57" t="s">
        <v>151</v>
      </c>
      <c r="H57" t="s">
        <v>152</v>
      </c>
      <c r="K57">
        <v>214</v>
      </c>
      <c r="L57">
        <v>14</v>
      </c>
      <c r="M57">
        <v>3</v>
      </c>
      <c r="O57">
        <v>2</v>
      </c>
    </row>
    <row r="58" spans="1:15">
      <c r="A58">
        <v>50</v>
      </c>
      <c r="B58">
        <v>0</v>
      </c>
      <c r="C58">
        <v>0</v>
      </c>
      <c r="D58">
        <v>1</v>
      </c>
      <c r="E58">
        <v>215</v>
      </c>
      <c r="F58" s="12">
        <f>ROUND(Source!AT42,O58)</f>
        <v>186610.69</v>
      </c>
      <c r="G58" t="s">
        <v>153</v>
      </c>
      <c r="H58" t="s">
        <v>154</v>
      </c>
      <c r="K58">
        <v>215</v>
      </c>
      <c r="L58">
        <v>15</v>
      </c>
      <c r="M58">
        <v>3</v>
      </c>
      <c r="O58">
        <v>2</v>
      </c>
    </row>
    <row r="59" spans="1:15">
      <c r="A59">
        <v>50</v>
      </c>
      <c r="B59">
        <v>0</v>
      </c>
      <c r="C59">
        <v>0</v>
      </c>
      <c r="D59">
        <v>1</v>
      </c>
      <c r="E59">
        <v>217</v>
      </c>
      <c r="F59" s="12">
        <f>ROUND(Source!AU42,O59)</f>
        <v>0</v>
      </c>
      <c r="G59" t="s">
        <v>155</v>
      </c>
      <c r="H59" t="s">
        <v>156</v>
      </c>
      <c r="K59">
        <v>217</v>
      </c>
      <c r="L59">
        <v>16</v>
      </c>
      <c r="M59">
        <v>3</v>
      </c>
      <c r="O59">
        <v>2</v>
      </c>
    </row>
    <row r="60" spans="1:15">
      <c r="A60">
        <v>50</v>
      </c>
      <c r="B60">
        <v>0</v>
      </c>
      <c r="C60">
        <v>0</v>
      </c>
      <c r="D60">
        <v>1</v>
      </c>
      <c r="E60">
        <v>206</v>
      </c>
      <c r="F60" s="12">
        <f>ROUND(Source!T42,O60)</f>
        <v>0</v>
      </c>
      <c r="G60" t="s">
        <v>157</v>
      </c>
      <c r="H60" t="s">
        <v>158</v>
      </c>
      <c r="K60">
        <v>206</v>
      </c>
      <c r="L60">
        <v>17</v>
      </c>
      <c r="M60">
        <v>3</v>
      </c>
      <c r="O60">
        <v>2</v>
      </c>
    </row>
    <row r="61" spans="1:15">
      <c r="A61">
        <v>50</v>
      </c>
      <c r="B61">
        <v>0</v>
      </c>
      <c r="C61">
        <v>0</v>
      </c>
      <c r="D61">
        <v>1</v>
      </c>
      <c r="E61">
        <v>207</v>
      </c>
      <c r="F61" s="12">
        <f>Source!U42</f>
        <v>420.52948999999995</v>
      </c>
      <c r="G61" t="s">
        <v>159</v>
      </c>
      <c r="H61" t="s">
        <v>160</v>
      </c>
      <c r="K61">
        <v>207</v>
      </c>
      <c r="L61">
        <v>18</v>
      </c>
      <c r="M61">
        <v>3</v>
      </c>
      <c r="O61">
        <v>-1</v>
      </c>
    </row>
    <row r="62" spans="1:15">
      <c r="A62">
        <v>50</v>
      </c>
      <c r="B62">
        <v>0</v>
      </c>
      <c r="C62">
        <v>0</v>
      </c>
      <c r="D62">
        <v>1</v>
      </c>
      <c r="E62">
        <v>208</v>
      </c>
      <c r="F62" s="12">
        <f>Source!V42</f>
        <v>18.096109999999999</v>
      </c>
      <c r="G62" t="s">
        <v>161</v>
      </c>
      <c r="H62" t="s">
        <v>162</v>
      </c>
      <c r="K62">
        <v>208</v>
      </c>
      <c r="L62">
        <v>19</v>
      </c>
      <c r="M62">
        <v>3</v>
      </c>
      <c r="O62">
        <v>-1</v>
      </c>
    </row>
    <row r="63" spans="1:15">
      <c r="A63">
        <v>50</v>
      </c>
      <c r="B63">
        <v>0</v>
      </c>
      <c r="C63">
        <v>0</v>
      </c>
      <c r="D63">
        <v>1</v>
      </c>
      <c r="E63">
        <v>209</v>
      </c>
      <c r="F63" s="12">
        <f>ROUND(Source!W42,O63)</f>
        <v>23.25</v>
      </c>
      <c r="G63" t="s">
        <v>163</v>
      </c>
      <c r="H63" t="s">
        <v>164</v>
      </c>
      <c r="K63">
        <v>209</v>
      </c>
      <c r="L63">
        <v>20</v>
      </c>
      <c r="M63">
        <v>3</v>
      </c>
      <c r="O63">
        <v>2</v>
      </c>
    </row>
    <row r="64" spans="1:15">
      <c r="A64">
        <v>50</v>
      </c>
      <c r="B64">
        <v>0</v>
      </c>
      <c r="C64">
        <v>0</v>
      </c>
      <c r="D64">
        <v>1</v>
      </c>
      <c r="E64">
        <v>210</v>
      </c>
      <c r="F64" s="12">
        <f>ROUND(Source!X42,O64)</f>
        <v>45169.38</v>
      </c>
      <c r="G64" t="s">
        <v>165</v>
      </c>
      <c r="H64" t="s">
        <v>166</v>
      </c>
      <c r="K64">
        <v>210</v>
      </c>
      <c r="L64">
        <v>21</v>
      </c>
      <c r="M64">
        <v>3</v>
      </c>
      <c r="O64">
        <v>2</v>
      </c>
    </row>
    <row r="65" spans="1:118">
      <c r="A65">
        <v>50</v>
      </c>
      <c r="B65">
        <v>0</v>
      </c>
      <c r="C65">
        <v>0</v>
      </c>
      <c r="D65">
        <v>1</v>
      </c>
      <c r="E65">
        <v>211</v>
      </c>
      <c r="F65" s="12">
        <f>ROUND(Source!Y42,O65)</f>
        <v>30089.81</v>
      </c>
      <c r="G65" t="s">
        <v>167</v>
      </c>
      <c r="H65" t="s">
        <v>168</v>
      </c>
      <c r="K65">
        <v>211</v>
      </c>
      <c r="L65">
        <v>22</v>
      </c>
      <c r="M65">
        <v>3</v>
      </c>
      <c r="O65">
        <v>2</v>
      </c>
    </row>
    <row r="66" spans="1:118">
      <c r="A66">
        <v>50</v>
      </c>
      <c r="B66">
        <v>0</v>
      </c>
      <c r="C66">
        <v>0</v>
      </c>
      <c r="D66">
        <v>1</v>
      </c>
      <c r="E66">
        <v>224</v>
      </c>
      <c r="F66" s="12">
        <f>ROUND(Source!AR42,O66)</f>
        <v>250000</v>
      </c>
      <c r="G66" t="s">
        <v>169</v>
      </c>
      <c r="H66" t="s">
        <v>170</v>
      </c>
      <c r="K66">
        <v>224</v>
      </c>
      <c r="L66">
        <v>23</v>
      </c>
      <c r="M66">
        <v>3</v>
      </c>
      <c r="O66">
        <v>2</v>
      </c>
    </row>
    <row r="68" spans="1:118">
      <c r="A68">
        <v>4</v>
      </c>
      <c r="B68">
        <v>1</v>
      </c>
      <c r="D68" s="12">
        <f>ROW(A72)</f>
        <v>72</v>
      </c>
      <c r="F68" t="s">
        <v>51</v>
      </c>
      <c r="G68" t="s">
        <v>171</v>
      </c>
      <c r="I68">
        <v>0</v>
      </c>
      <c r="K68">
        <v>0</v>
      </c>
      <c r="V68">
        <v>0</v>
      </c>
      <c r="BX68">
        <v>0</v>
      </c>
      <c r="CJ68">
        <v>0</v>
      </c>
    </row>
    <row r="70" spans="1:118">
      <c r="A70">
        <v>52</v>
      </c>
      <c r="B70" s="12">
        <f t="shared" ref="B70:G70" si="54">B72</f>
        <v>1</v>
      </c>
      <c r="C70" s="12">
        <f t="shared" si="54"/>
        <v>4</v>
      </c>
      <c r="D70" s="12">
        <f t="shared" si="54"/>
        <v>68</v>
      </c>
      <c r="E70" s="12">
        <f t="shared" si="54"/>
        <v>0</v>
      </c>
      <c r="F70" t="str">
        <f t="shared" si="54"/>
        <v>Новый раздел</v>
      </c>
      <c r="G70" t="str">
        <f t="shared" si="54"/>
        <v>Перила из нержавеющей стали</v>
      </c>
      <c r="O70" s="12">
        <f t="shared" ref="O70:AT70" si="55">O72</f>
        <v>0</v>
      </c>
      <c r="P70" s="12">
        <f t="shared" si="55"/>
        <v>0</v>
      </c>
      <c r="Q70" s="12">
        <f t="shared" si="55"/>
        <v>0</v>
      </c>
      <c r="R70" s="12">
        <f t="shared" si="55"/>
        <v>0</v>
      </c>
      <c r="S70" s="12">
        <f t="shared" si="55"/>
        <v>0</v>
      </c>
      <c r="T70" s="12">
        <f t="shared" si="55"/>
        <v>0</v>
      </c>
      <c r="U70" s="12">
        <f t="shared" si="55"/>
        <v>0</v>
      </c>
      <c r="V70" s="12">
        <f t="shared" si="55"/>
        <v>0</v>
      </c>
      <c r="W70" s="12">
        <f t="shared" si="55"/>
        <v>0</v>
      </c>
      <c r="X70" s="12">
        <f t="shared" si="55"/>
        <v>0</v>
      </c>
      <c r="Y70" s="12">
        <f t="shared" si="55"/>
        <v>0</v>
      </c>
      <c r="Z70" s="12">
        <f t="shared" si="55"/>
        <v>0</v>
      </c>
      <c r="AA70" s="12">
        <f t="shared" si="55"/>
        <v>0</v>
      </c>
      <c r="AB70" s="12">
        <f t="shared" si="55"/>
        <v>0</v>
      </c>
      <c r="AC70" s="12">
        <f t="shared" si="55"/>
        <v>0</v>
      </c>
      <c r="AD70" s="12">
        <f t="shared" si="55"/>
        <v>0</v>
      </c>
      <c r="AE70" s="12">
        <f t="shared" si="55"/>
        <v>0</v>
      </c>
      <c r="AF70" s="12">
        <f t="shared" si="55"/>
        <v>0</v>
      </c>
      <c r="AG70" s="12">
        <f t="shared" si="55"/>
        <v>0</v>
      </c>
      <c r="AH70" s="12">
        <f t="shared" si="55"/>
        <v>0</v>
      </c>
      <c r="AI70" s="12">
        <f t="shared" si="55"/>
        <v>0</v>
      </c>
      <c r="AJ70" s="12">
        <f t="shared" si="55"/>
        <v>0</v>
      </c>
      <c r="AK70" s="12">
        <f t="shared" si="55"/>
        <v>0</v>
      </c>
      <c r="AL70" s="12">
        <f t="shared" si="55"/>
        <v>0</v>
      </c>
      <c r="AM70" s="12">
        <f t="shared" si="55"/>
        <v>0</v>
      </c>
      <c r="AN70" s="12">
        <f t="shared" si="55"/>
        <v>0</v>
      </c>
      <c r="AO70" s="12">
        <f t="shared" si="55"/>
        <v>0</v>
      </c>
      <c r="AP70" s="12">
        <f t="shared" si="55"/>
        <v>0</v>
      </c>
      <c r="AQ70" s="12">
        <f t="shared" si="55"/>
        <v>0</v>
      </c>
      <c r="AR70" s="12">
        <f t="shared" si="55"/>
        <v>0</v>
      </c>
      <c r="AS70" s="12">
        <f t="shared" si="55"/>
        <v>0</v>
      </c>
      <c r="AT70" s="12">
        <f t="shared" si="55"/>
        <v>0</v>
      </c>
      <c r="AU70" s="12">
        <f t="shared" ref="AU70:BZ70" si="56">AU72</f>
        <v>0</v>
      </c>
      <c r="AV70" s="12">
        <f t="shared" si="56"/>
        <v>0</v>
      </c>
      <c r="AW70" s="12">
        <f t="shared" si="56"/>
        <v>0</v>
      </c>
      <c r="AX70" s="12">
        <f t="shared" si="56"/>
        <v>0</v>
      </c>
      <c r="AY70" s="12">
        <f t="shared" si="56"/>
        <v>0</v>
      </c>
      <c r="AZ70" s="12">
        <f t="shared" si="56"/>
        <v>0</v>
      </c>
      <c r="BA70" s="12">
        <f t="shared" si="56"/>
        <v>0</v>
      </c>
      <c r="BB70" s="12">
        <f t="shared" si="56"/>
        <v>0</v>
      </c>
      <c r="BC70" s="12">
        <f t="shared" si="56"/>
        <v>0</v>
      </c>
      <c r="BD70" s="12">
        <f t="shared" si="56"/>
        <v>0</v>
      </c>
      <c r="BE70" s="12">
        <f t="shared" si="56"/>
        <v>0</v>
      </c>
      <c r="BF70" s="12">
        <f t="shared" si="56"/>
        <v>0</v>
      </c>
      <c r="BG70" s="12">
        <f t="shared" si="56"/>
        <v>0</v>
      </c>
      <c r="BH70" s="12">
        <f t="shared" si="56"/>
        <v>0</v>
      </c>
      <c r="BI70" s="12">
        <f t="shared" si="56"/>
        <v>0</v>
      </c>
      <c r="BJ70" s="12">
        <f t="shared" si="56"/>
        <v>0</v>
      </c>
      <c r="BK70" s="12">
        <f t="shared" si="56"/>
        <v>0</v>
      </c>
      <c r="BL70" s="12">
        <f t="shared" si="56"/>
        <v>0</v>
      </c>
      <c r="BM70" s="12">
        <f t="shared" si="56"/>
        <v>0</v>
      </c>
      <c r="BN70" s="12">
        <f t="shared" si="56"/>
        <v>0</v>
      </c>
      <c r="BO70" s="12">
        <f t="shared" si="56"/>
        <v>0</v>
      </c>
      <c r="BP70" s="12">
        <f t="shared" si="56"/>
        <v>0</v>
      </c>
      <c r="BQ70" s="12">
        <f t="shared" si="56"/>
        <v>0</v>
      </c>
      <c r="BR70" s="12">
        <f t="shared" si="56"/>
        <v>0</v>
      </c>
      <c r="BS70" s="12">
        <f t="shared" si="56"/>
        <v>0</v>
      </c>
      <c r="BT70" s="12">
        <f t="shared" si="56"/>
        <v>0</v>
      </c>
      <c r="BU70" s="12">
        <f t="shared" si="56"/>
        <v>0</v>
      </c>
      <c r="BV70" s="12">
        <f t="shared" si="56"/>
        <v>0</v>
      </c>
      <c r="BW70" s="12">
        <f t="shared" si="56"/>
        <v>0</v>
      </c>
      <c r="BX70" s="12">
        <f t="shared" si="56"/>
        <v>0</v>
      </c>
      <c r="BY70" s="12">
        <f t="shared" si="56"/>
        <v>0</v>
      </c>
      <c r="BZ70" s="12">
        <f t="shared" si="56"/>
        <v>0</v>
      </c>
      <c r="CA70" s="12">
        <f t="shared" ref="CA70:DF70" si="57">CA72</f>
        <v>0</v>
      </c>
      <c r="CB70" s="12">
        <f t="shared" si="57"/>
        <v>0</v>
      </c>
      <c r="CC70" s="12">
        <f t="shared" si="57"/>
        <v>0</v>
      </c>
      <c r="CD70" s="12">
        <f t="shared" si="57"/>
        <v>0</v>
      </c>
      <c r="CE70" s="12">
        <f t="shared" si="57"/>
        <v>0</v>
      </c>
      <c r="CF70" s="12">
        <f t="shared" si="57"/>
        <v>0</v>
      </c>
      <c r="CG70" s="12">
        <f t="shared" si="57"/>
        <v>0</v>
      </c>
      <c r="CH70" s="12">
        <f t="shared" si="57"/>
        <v>0</v>
      </c>
      <c r="CI70" s="12">
        <f t="shared" si="57"/>
        <v>0</v>
      </c>
      <c r="CJ70" s="12">
        <f t="shared" si="57"/>
        <v>0</v>
      </c>
      <c r="CK70" s="12">
        <f t="shared" si="57"/>
        <v>0</v>
      </c>
      <c r="CL70" s="12">
        <f t="shared" si="57"/>
        <v>0</v>
      </c>
      <c r="CM70" s="12">
        <f t="shared" si="57"/>
        <v>0</v>
      </c>
      <c r="CN70" s="12">
        <f t="shared" si="57"/>
        <v>0</v>
      </c>
      <c r="CO70" s="12">
        <f t="shared" si="57"/>
        <v>0</v>
      </c>
      <c r="CP70" s="12">
        <f t="shared" si="57"/>
        <v>0</v>
      </c>
      <c r="CQ70" s="12">
        <f t="shared" si="57"/>
        <v>0</v>
      </c>
      <c r="CR70" s="12">
        <f t="shared" si="57"/>
        <v>0</v>
      </c>
      <c r="CS70" s="12">
        <f t="shared" si="57"/>
        <v>0</v>
      </c>
      <c r="CT70" s="12">
        <f t="shared" si="57"/>
        <v>0</v>
      </c>
      <c r="CU70" s="12">
        <f t="shared" si="57"/>
        <v>0</v>
      </c>
      <c r="CV70" s="12">
        <f t="shared" si="57"/>
        <v>0</v>
      </c>
      <c r="CW70" s="12">
        <f t="shared" si="57"/>
        <v>0</v>
      </c>
      <c r="CX70" s="12">
        <f t="shared" si="57"/>
        <v>0</v>
      </c>
      <c r="CY70" s="12">
        <f t="shared" si="57"/>
        <v>0</v>
      </c>
      <c r="CZ70" s="12">
        <f t="shared" si="57"/>
        <v>0</v>
      </c>
      <c r="DA70" s="12">
        <f t="shared" si="57"/>
        <v>0</v>
      </c>
      <c r="DB70" s="12">
        <f t="shared" si="57"/>
        <v>0</v>
      </c>
      <c r="DC70" s="12">
        <f t="shared" si="57"/>
        <v>0</v>
      </c>
      <c r="DD70" s="12">
        <f t="shared" si="57"/>
        <v>0</v>
      </c>
      <c r="DE70" s="12">
        <f t="shared" si="57"/>
        <v>0</v>
      </c>
      <c r="DF70" s="12">
        <f t="shared" si="57"/>
        <v>0</v>
      </c>
      <c r="DG70" s="12">
        <f t="shared" ref="DG70:DN70" si="58">DG72</f>
        <v>0</v>
      </c>
      <c r="DH70" s="12">
        <f t="shared" si="58"/>
        <v>0</v>
      </c>
      <c r="DI70" s="12">
        <f t="shared" si="58"/>
        <v>0</v>
      </c>
      <c r="DJ70" s="12">
        <f t="shared" si="58"/>
        <v>0</v>
      </c>
      <c r="DK70" s="12">
        <f t="shared" si="58"/>
        <v>0</v>
      </c>
      <c r="DL70" s="12">
        <f t="shared" si="58"/>
        <v>0</v>
      </c>
      <c r="DM70" s="12">
        <f t="shared" si="58"/>
        <v>0</v>
      </c>
      <c r="DN70" s="12">
        <f t="shared" si="58"/>
        <v>0</v>
      </c>
    </row>
    <row r="72" spans="1:118">
      <c r="A72">
        <v>51</v>
      </c>
      <c r="B72" s="12">
        <f>B68</f>
        <v>1</v>
      </c>
      <c r="C72" s="12">
        <f>A68</f>
        <v>4</v>
      </c>
      <c r="D72" s="12">
        <f>ROW(A68)</f>
        <v>68</v>
      </c>
      <c r="F72" t="str">
        <f>IF(F68&lt;&gt;"",F68,"")</f>
        <v>Новый раздел</v>
      </c>
      <c r="G72" t="str">
        <f>IF(G68&lt;&gt;"",G68,"")</f>
        <v>Перила из нержавеющей стали</v>
      </c>
      <c r="O72" s="12">
        <f t="shared" ref="O72:T72" si="59">ROUND(AB72,2)</f>
        <v>0</v>
      </c>
      <c r="P72" s="12">
        <f t="shared" si="59"/>
        <v>0</v>
      </c>
      <c r="Q72" s="12">
        <f t="shared" si="59"/>
        <v>0</v>
      </c>
      <c r="R72" s="12">
        <f t="shared" si="59"/>
        <v>0</v>
      </c>
      <c r="S72" s="12">
        <f t="shared" si="59"/>
        <v>0</v>
      </c>
      <c r="T72" s="12">
        <f t="shared" si="59"/>
        <v>0</v>
      </c>
      <c r="U72" s="12">
        <f>AH72</f>
        <v>0</v>
      </c>
      <c r="V72" s="12">
        <f>AI72</f>
        <v>0</v>
      </c>
      <c r="W72" s="12">
        <f>ROUND(AJ72,2)</f>
        <v>0</v>
      </c>
      <c r="X72" s="12">
        <f>ROUND(AK72,2)</f>
        <v>0</v>
      </c>
      <c r="Y72" s="12">
        <f>ROUND(AL72,2)</f>
        <v>0</v>
      </c>
      <c r="AO72" s="12">
        <f t="shared" ref="AO72:AZ72" si="60">ROUND(BB72,2)</f>
        <v>0</v>
      </c>
      <c r="AP72" s="12">
        <f t="shared" si="60"/>
        <v>0</v>
      </c>
      <c r="AQ72" s="12">
        <f t="shared" si="60"/>
        <v>0</v>
      </c>
      <c r="AR72" s="12">
        <f t="shared" si="60"/>
        <v>0</v>
      </c>
      <c r="AS72" s="12">
        <f t="shared" si="60"/>
        <v>0</v>
      </c>
      <c r="AT72" s="12">
        <f t="shared" si="60"/>
        <v>0</v>
      </c>
      <c r="AU72" s="12">
        <f t="shared" si="60"/>
        <v>0</v>
      </c>
      <c r="AV72" s="12">
        <f t="shared" si="60"/>
        <v>0</v>
      </c>
      <c r="AW72" s="12">
        <f t="shared" si="60"/>
        <v>0</v>
      </c>
      <c r="AX72" s="12">
        <f t="shared" si="60"/>
        <v>0</v>
      </c>
      <c r="AY72" s="12">
        <f t="shared" si="60"/>
        <v>0</v>
      </c>
      <c r="AZ72" s="12">
        <f t="shared" si="60"/>
        <v>0</v>
      </c>
      <c r="DN72">
        <v>0</v>
      </c>
    </row>
    <row r="74" spans="1:118">
      <c r="A74">
        <v>50</v>
      </c>
      <c r="B74">
        <v>0</v>
      </c>
      <c r="C74">
        <v>0</v>
      </c>
      <c r="D74">
        <v>1</v>
      </c>
      <c r="E74">
        <v>201</v>
      </c>
      <c r="F74" s="12">
        <f>ROUND(Source!O72,O74)</f>
        <v>0</v>
      </c>
      <c r="G74" t="s">
        <v>125</v>
      </c>
      <c r="H74" t="s">
        <v>126</v>
      </c>
      <c r="K74">
        <v>201</v>
      </c>
      <c r="L74">
        <v>1</v>
      </c>
      <c r="M74">
        <v>3</v>
      </c>
      <c r="O74">
        <v>2</v>
      </c>
    </row>
    <row r="75" spans="1:118">
      <c r="A75">
        <v>50</v>
      </c>
      <c r="B75">
        <v>0</v>
      </c>
      <c r="C75">
        <v>0</v>
      </c>
      <c r="D75">
        <v>1</v>
      </c>
      <c r="E75">
        <v>202</v>
      </c>
      <c r="F75" s="12">
        <f>ROUND(Source!P72,O75)</f>
        <v>0</v>
      </c>
      <c r="G75" t="s">
        <v>127</v>
      </c>
      <c r="H75" t="s">
        <v>128</v>
      </c>
      <c r="K75">
        <v>202</v>
      </c>
      <c r="L75">
        <v>2</v>
      </c>
      <c r="M75">
        <v>3</v>
      </c>
      <c r="O75">
        <v>2</v>
      </c>
    </row>
    <row r="76" spans="1:118">
      <c r="A76">
        <v>50</v>
      </c>
      <c r="B76">
        <v>0</v>
      </c>
      <c r="C76">
        <v>0</v>
      </c>
      <c r="D76">
        <v>1</v>
      </c>
      <c r="E76">
        <v>222</v>
      </c>
      <c r="F76" s="12">
        <f>ROUND(Source!AO72,O76)</f>
        <v>0</v>
      </c>
      <c r="G76" t="s">
        <v>129</v>
      </c>
      <c r="H76" t="s">
        <v>130</v>
      </c>
      <c r="K76">
        <v>222</v>
      </c>
      <c r="L76">
        <v>3</v>
      </c>
      <c r="M76">
        <v>3</v>
      </c>
      <c r="O76">
        <v>2</v>
      </c>
    </row>
    <row r="77" spans="1:118">
      <c r="A77">
        <v>50</v>
      </c>
      <c r="B77">
        <v>0</v>
      </c>
      <c r="C77">
        <v>0</v>
      </c>
      <c r="D77">
        <v>1</v>
      </c>
      <c r="E77">
        <v>225</v>
      </c>
      <c r="F77" s="12">
        <f>ROUND(Source!AV72,O77)</f>
        <v>0</v>
      </c>
      <c r="G77" t="s">
        <v>131</v>
      </c>
      <c r="H77" t="s">
        <v>132</v>
      </c>
      <c r="K77">
        <v>225</v>
      </c>
      <c r="L77">
        <v>4</v>
      </c>
      <c r="M77">
        <v>3</v>
      </c>
      <c r="O77">
        <v>2</v>
      </c>
    </row>
    <row r="78" spans="1:118">
      <c r="A78">
        <v>50</v>
      </c>
      <c r="B78">
        <v>0</v>
      </c>
      <c r="C78">
        <v>0</v>
      </c>
      <c r="D78">
        <v>1</v>
      </c>
      <c r="E78">
        <v>226</v>
      </c>
      <c r="F78" s="12">
        <f>ROUND(Source!AW72,O78)</f>
        <v>0</v>
      </c>
      <c r="G78" t="s">
        <v>133</v>
      </c>
      <c r="H78" t="s">
        <v>134</v>
      </c>
      <c r="K78">
        <v>226</v>
      </c>
      <c r="L78">
        <v>5</v>
      </c>
      <c r="M78">
        <v>3</v>
      </c>
      <c r="O78">
        <v>2</v>
      </c>
    </row>
    <row r="79" spans="1:118">
      <c r="A79">
        <v>50</v>
      </c>
      <c r="B79">
        <v>0</v>
      </c>
      <c r="C79">
        <v>0</v>
      </c>
      <c r="D79">
        <v>1</v>
      </c>
      <c r="E79">
        <v>227</v>
      </c>
      <c r="F79" s="12">
        <f>ROUND(Source!AX72,O79)</f>
        <v>0</v>
      </c>
      <c r="G79" t="s">
        <v>135</v>
      </c>
      <c r="H79" t="s">
        <v>136</v>
      </c>
      <c r="K79">
        <v>227</v>
      </c>
      <c r="L79">
        <v>6</v>
      </c>
      <c r="M79">
        <v>3</v>
      </c>
      <c r="O79">
        <v>2</v>
      </c>
    </row>
    <row r="80" spans="1:118">
      <c r="A80">
        <v>50</v>
      </c>
      <c r="B80">
        <v>0</v>
      </c>
      <c r="C80">
        <v>0</v>
      </c>
      <c r="D80">
        <v>1</v>
      </c>
      <c r="E80">
        <v>228</v>
      </c>
      <c r="F80" s="12">
        <f>ROUND(Source!AY72,O80)</f>
        <v>0</v>
      </c>
      <c r="G80" t="s">
        <v>137</v>
      </c>
      <c r="H80" t="s">
        <v>138</v>
      </c>
      <c r="K80">
        <v>228</v>
      </c>
      <c r="L80">
        <v>7</v>
      </c>
      <c r="M80">
        <v>3</v>
      </c>
      <c r="O80">
        <v>2</v>
      </c>
    </row>
    <row r="81" spans="1:15">
      <c r="A81">
        <v>50</v>
      </c>
      <c r="B81">
        <v>0</v>
      </c>
      <c r="C81">
        <v>0</v>
      </c>
      <c r="D81">
        <v>1</v>
      </c>
      <c r="E81">
        <v>216</v>
      </c>
      <c r="F81" s="12">
        <f>ROUND(Source!AP72,O81)</f>
        <v>0</v>
      </c>
      <c r="G81" t="s">
        <v>139</v>
      </c>
      <c r="H81" t="s">
        <v>140</v>
      </c>
      <c r="K81">
        <v>216</v>
      </c>
      <c r="L81">
        <v>8</v>
      </c>
      <c r="M81">
        <v>3</v>
      </c>
      <c r="O81">
        <v>2</v>
      </c>
    </row>
    <row r="82" spans="1:15">
      <c r="A82">
        <v>50</v>
      </c>
      <c r="B82">
        <v>0</v>
      </c>
      <c r="C82">
        <v>0</v>
      </c>
      <c r="D82">
        <v>1</v>
      </c>
      <c r="E82">
        <v>223</v>
      </c>
      <c r="F82" s="12">
        <f>ROUND(Source!AQ72,O82)</f>
        <v>0</v>
      </c>
      <c r="G82" t="s">
        <v>141</v>
      </c>
      <c r="H82" t="s">
        <v>142</v>
      </c>
      <c r="K82">
        <v>223</v>
      </c>
      <c r="L82">
        <v>9</v>
      </c>
      <c r="M82">
        <v>3</v>
      </c>
      <c r="O82">
        <v>2</v>
      </c>
    </row>
    <row r="83" spans="1:15">
      <c r="A83">
        <v>50</v>
      </c>
      <c r="B83">
        <v>0</v>
      </c>
      <c r="C83">
        <v>0</v>
      </c>
      <c r="D83">
        <v>1</v>
      </c>
      <c r="E83">
        <v>229</v>
      </c>
      <c r="F83" s="12">
        <f>ROUND(Source!AZ72,O83)</f>
        <v>0</v>
      </c>
      <c r="G83" t="s">
        <v>143</v>
      </c>
      <c r="H83" t="s">
        <v>144</v>
      </c>
      <c r="K83">
        <v>229</v>
      </c>
      <c r="L83">
        <v>10</v>
      </c>
      <c r="M83">
        <v>3</v>
      </c>
      <c r="O83">
        <v>2</v>
      </c>
    </row>
    <row r="84" spans="1:15">
      <c r="A84">
        <v>50</v>
      </c>
      <c r="B84">
        <v>0</v>
      </c>
      <c r="C84">
        <v>0</v>
      </c>
      <c r="D84">
        <v>1</v>
      </c>
      <c r="E84">
        <v>203</v>
      </c>
      <c r="F84" s="12">
        <f>ROUND(Source!Q72,O84)</f>
        <v>0</v>
      </c>
      <c r="G84" t="s">
        <v>145</v>
      </c>
      <c r="H84" t="s">
        <v>146</v>
      </c>
      <c r="K84">
        <v>203</v>
      </c>
      <c r="L84">
        <v>11</v>
      </c>
      <c r="M84">
        <v>3</v>
      </c>
      <c r="O84">
        <v>2</v>
      </c>
    </row>
    <row r="85" spans="1:15">
      <c r="A85">
        <v>50</v>
      </c>
      <c r="B85">
        <v>0</v>
      </c>
      <c r="C85">
        <v>0</v>
      </c>
      <c r="D85">
        <v>1</v>
      </c>
      <c r="E85">
        <v>204</v>
      </c>
      <c r="F85" s="12">
        <f>ROUND(Source!R72,O85)</f>
        <v>0</v>
      </c>
      <c r="G85" t="s">
        <v>147</v>
      </c>
      <c r="H85" t="s">
        <v>148</v>
      </c>
      <c r="K85">
        <v>204</v>
      </c>
      <c r="L85">
        <v>12</v>
      </c>
      <c r="M85">
        <v>3</v>
      </c>
      <c r="O85">
        <v>2</v>
      </c>
    </row>
    <row r="86" spans="1:15">
      <c r="A86">
        <v>50</v>
      </c>
      <c r="B86">
        <v>0</v>
      </c>
      <c r="C86">
        <v>0</v>
      </c>
      <c r="D86">
        <v>1</v>
      </c>
      <c r="E86">
        <v>205</v>
      </c>
      <c r="F86" s="12">
        <f>ROUND(Source!S72,O86)</f>
        <v>0</v>
      </c>
      <c r="G86" t="s">
        <v>149</v>
      </c>
      <c r="H86" t="s">
        <v>150</v>
      </c>
      <c r="K86">
        <v>205</v>
      </c>
      <c r="L86">
        <v>13</v>
      </c>
      <c r="M86">
        <v>3</v>
      </c>
      <c r="O86">
        <v>2</v>
      </c>
    </row>
    <row r="87" spans="1:15">
      <c r="A87">
        <v>50</v>
      </c>
      <c r="B87">
        <v>0</v>
      </c>
      <c r="C87">
        <v>0</v>
      </c>
      <c r="D87">
        <v>1</v>
      </c>
      <c r="E87">
        <v>214</v>
      </c>
      <c r="F87" s="12">
        <f>ROUND(Source!AS72,O87)</f>
        <v>0</v>
      </c>
      <c r="G87" t="s">
        <v>151</v>
      </c>
      <c r="H87" t="s">
        <v>152</v>
      </c>
      <c r="K87">
        <v>214</v>
      </c>
      <c r="L87">
        <v>14</v>
      </c>
      <c r="M87">
        <v>3</v>
      </c>
      <c r="O87">
        <v>2</v>
      </c>
    </row>
    <row r="88" spans="1:15">
      <c r="A88">
        <v>50</v>
      </c>
      <c r="B88">
        <v>0</v>
      </c>
      <c r="C88">
        <v>0</v>
      </c>
      <c r="D88">
        <v>1</v>
      </c>
      <c r="E88">
        <v>215</v>
      </c>
      <c r="F88" s="12">
        <f>ROUND(Source!AT72,O88)</f>
        <v>0</v>
      </c>
      <c r="G88" t="s">
        <v>153</v>
      </c>
      <c r="H88" t="s">
        <v>154</v>
      </c>
      <c r="K88">
        <v>215</v>
      </c>
      <c r="L88">
        <v>15</v>
      </c>
      <c r="M88">
        <v>3</v>
      </c>
      <c r="O88">
        <v>2</v>
      </c>
    </row>
    <row r="89" spans="1:15">
      <c r="A89">
        <v>50</v>
      </c>
      <c r="B89">
        <v>0</v>
      </c>
      <c r="C89">
        <v>0</v>
      </c>
      <c r="D89">
        <v>1</v>
      </c>
      <c r="E89">
        <v>217</v>
      </c>
      <c r="F89" s="12">
        <f>ROUND(Source!AU72,O89)</f>
        <v>0</v>
      </c>
      <c r="G89" t="s">
        <v>155</v>
      </c>
      <c r="H89" t="s">
        <v>156</v>
      </c>
      <c r="K89">
        <v>217</v>
      </c>
      <c r="L89">
        <v>16</v>
      </c>
      <c r="M89">
        <v>3</v>
      </c>
      <c r="O89">
        <v>2</v>
      </c>
    </row>
    <row r="90" spans="1:15">
      <c r="A90">
        <v>50</v>
      </c>
      <c r="B90">
        <v>0</v>
      </c>
      <c r="C90">
        <v>0</v>
      </c>
      <c r="D90">
        <v>1</v>
      </c>
      <c r="E90">
        <v>206</v>
      </c>
      <c r="F90" s="12">
        <f>ROUND(Source!T72,O90)</f>
        <v>0</v>
      </c>
      <c r="G90" t="s">
        <v>157</v>
      </c>
      <c r="H90" t="s">
        <v>158</v>
      </c>
      <c r="K90">
        <v>206</v>
      </c>
      <c r="L90">
        <v>17</v>
      </c>
      <c r="M90">
        <v>3</v>
      </c>
      <c r="O90">
        <v>2</v>
      </c>
    </row>
    <row r="91" spans="1:15">
      <c r="A91">
        <v>50</v>
      </c>
      <c r="B91">
        <v>0</v>
      </c>
      <c r="C91">
        <v>0</v>
      </c>
      <c r="D91">
        <v>1</v>
      </c>
      <c r="E91">
        <v>207</v>
      </c>
      <c r="F91" s="12">
        <f>Source!U72</f>
        <v>0</v>
      </c>
      <c r="G91" t="s">
        <v>159</v>
      </c>
      <c r="H91" t="s">
        <v>160</v>
      </c>
      <c r="K91">
        <v>207</v>
      </c>
      <c r="L91">
        <v>18</v>
      </c>
      <c r="M91">
        <v>3</v>
      </c>
      <c r="O91">
        <v>-1</v>
      </c>
    </row>
    <row r="92" spans="1:15">
      <c r="A92">
        <v>50</v>
      </c>
      <c r="B92">
        <v>0</v>
      </c>
      <c r="C92">
        <v>0</v>
      </c>
      <c r="D92">
        <v>1</v>
      </c>
      <c r="E92">
        <v>208</v>
      </c>
      <c r="F92" s="12">
        <f>Source!V72</f>
        <v>0</v>
      </c>
      <c r="G92" t="s">
        <v>161</v>
      </c>
      <c r="H92" t="s">
        <v>162</v>
      </c>
      <c r="K92">
        <v>208</v>
      </c>
      <c r="L92">
        <v>19</v>
      </c>
      <c r="M92">
        <v>3</v>
      </c>
      <c r="O92">
        <v>-1</v>
      </c>
    </row>
    <row r="93" spans="1:15">
      <c r="A93">
        <v>50</v>
      </c>
      <c r="B93">
        <v>0</v>
      </c>
      <c r="C93">
        <v>0</v>
      </c>
      <c r="D93">
        <v>1</v>
      </c>
      <c r="E93">
        <v>209</v>
      </c>
      <c r="F93" s="12">
        <f>ROUND(Source!W72,O93)</f>
        <v>0</v>
      </c>
      <c r="G93" t="s">
        <v>163</v>
      </c>
      <c r="H93" t="s">
        <v>164</v>
      </c>
      <c r="K93">
        <v>209</v>
      </c>
      <c r="L93">
        <v>20</v>
      </c>
      <c r="M93">
        <v>3</v>
      </c>
      <c r="O93">
        <v>2</v>
      </c>
    </row>
    <row r="94" spans="1:15">
      <c r="A94">
        <v>50</v>
      </c>
      <c r="B94">
        <v>0</v>
      </c>
      <c r="C94">
        <v>0</v>
      </c>
      <c r="D94">
        <v>1</v>
      </c>
      <c r="E94">
        <v>210</v>
      </c>
      <c r="F94" s="12">
        <f>ROUND(Source!X72,O94)</f>
        <v>0</v>
      </c>
      <c r="G94" t="s">
        <v>165</v>
      </c>
      <c r="H94" t="s">
        <v>166</v>
      </c>
      <c r="K94">
        <v>210</v>
      </c>
      <c r="L94">
        <v>21</v>
      </c>
      <c r="M94">
        <v>3</v>
      </c>
      <c r="O94">
        <v>2</v>
      </c>
    </row>
    <row r="95" spans="1:15">
      <c r="A95">
        <v>50</v>
      </c>
      <c r="B95">
        <v>0</v>
      </c>
      <c r="C95">
        <v>0</v>
      </c>
      <c r="D95">
        <v>1</v>
      </c>
      <c r="E95">
        <v>211</v>
      </c>
      <c r="F95" s="12">
        <f>ROUND(Source!Y72,O95)</f>
        <v>0</v>
      </c>
      <c r="G95" t="s">
        <v>167</v>
      </c>
      <c r="H95" t="s">
        <v>168</v>
      </c>
      <c r="K95">
        <v>211</v>
      </c>
      <c r="L95">
        <v>22</v>
      </c>
      <c r="M95">
        <v>3</v>
      </c>
      <c r="O95">
        <v>2</v>
      </c>
    </row>
    <row r="96" spans="1:15">
      <c r="A96">
        <v>50</v>
      </c>
      <c r="B96">
        <v>0</v>
      </c>
      <c r="C96">
        <v>0</v>
      </c>
      <c r="D96">
        <v>1</v>
      </c>
      <c r="E96">
        <v>224</v>
      </c>
      <c r="F96" s="12">
        <f>ROUND(Source!AR72,O96)</f>
        <v>0</v>
      </c>
      <c r="G96" t="s">
        <v>169</v>
      </c>
      <c r="H96" t="s">
        <v>170</v>
      </c>
      <c r="K96">
        <v>224</v>
      </c>
      <c r="L96">
        <v>23</v>
      </c>
      <c r="M96">
        <v>3</v>
      </c>
      <c r="O96">
        <v>2</v>
      </c>
    </row>
    <row r="98" spans="1:118">
      <c r="A98">
        <v>51</v>
      </c>
      <c r="B98" s="12">
        <f>B20</f>
        <v>1</v>
      </c>
      <c r="C98" s="12">
        <f>A20</f>
        <v>3</v>
      </c>
      <c r="D98" s="12">
        <f>ROW(A20)</f>
        <v>20</v>
      </c>
      <c r="F98" t="str">
        <f>IF(F20&lt;&gt;"",F20,"")</f>
        <v>Новая локальная смета</v>
      </c>
      <c r="G98" t="str">
        <f>IF(G20&lt;&gt;"",G20,"")</f>
        <v>Новая локальная смета</v>
      </c>
      <c r="O98" s="12">
        <f t="shared" ref="O98:T98" si="61">ROUND(O42+O72+AB98,2)</f>
        <v>174740.81</v>
      </c>
      <c r="P98" s="12">
        <f t="shared" si="61"/>
        <v>92195.29</v>
      </c>
      <c r="Q98" s="12">
        <f t="shared" si="61"/>
        <v>16171.98</v>
      </c>
      <c r="R98" s="12">
        <f t="shared" si="61"/>
        <v>5030.78</v>
      </c>
      <c r="S98" s="12">
        <f t="shared" si="61"/>
        <v>66373.539999999994</v>
      </c>
      <c r="T98" s="12">
        <f t="shared" si="61"/>
        <v>0</v>
      </c>
      <c r="U98" s="12">
        <f>U42+U72+AH98</f>
        <v>420.52948999999995</v>
      </c>
      <c r="V98" s="12">
        <f>V42+V72+AI98</f>
        <v>18.096109999999999</v>
      </c>
      <c r="W98" s="12">
        <f>ROUND(W42+W72+AJ98,2)</f>
        <v>23.25</v>
      </c>
      <c r="X98" s="12">
        <f>ROUND(X42+X72+AK98,2)</f>
        <v>45169.38</v>
      </c>
      <c r="Y98" s="12">
        <f>ROUND(Y42+Y72+AL98,2)</f>
        <v>30089.81</v>
      </c>
      <c r="AO98" s="12">
        <f t="shared" ref="AO98:AZ98" si="62">ROUND(AO42+AO72+BB98,2)</f>
        <v>0</v>
      </c>
      <c r="AP98" s="12">
        <f t="shared" si="62"/>
        <v>0</v>
      </c>
      <c r="AQ98" s="12">
        <f t="shared" si="62"/>
        <v>0</v>
      </c>
      <c r="AR98" s="12">
        <f t="shared" si="62"/>
        <v>250000</v>
      </c>
      <c r="AS98" s="12">
        <f t="shared" si="62"/>
        <v>63389.31</v>
      </c>
      <c r="AT98" s="12">
        <f t="shared" si="62"/>
        <v>186610.69</v>
      </c>
      <c r="AU98" s="12">
        <f t="shared" si="62"/>
        <v>0</v>
      </c>
      <c r="AV98" s="12">
        <f t="shared" si="62"/>
        <v>92195.29</v>
      </c>
      <c r="AW98" s="12">
        <f t="shared" si="62"/>
        <v>92195.29</v>
      </c>
      <c r="AX98" s="12">
        <f t="shared" si="62"/>
        <v>0</v>
      </c>
      <c r="AY98" s="12">
        <f t="shared" si="62"/>
        <v>92195.29</v>
      </c>
      <c r="AZ98" s="12">
        <f t="shared" si="62"/>
        <v>0</v>
      </c>
      <c r="DN98">
        <v>0</v>
      </c>
    </row>
    <row r="100" spans="1:118">
      <c r="A100">
        <v>50</v>
      </c>
      <c r="B100">
        <v>0</v>
      </c>
      <c r="C100">
        <v>0</v>
      </c>
      <c r="D100">
        <v>1</v>
      </c>
      <c r="E100">
        <v>201</v>
      </c>
      <c r="F100" s="12">
        <f>ROUND(Source!O98,O100)</f>
        <v>174740.81</v>
      </c>
      <c r="G100" t="s">
        <v>125</v>
      </c>
      <c r="H100" t="s">
        <v>126</v>
      </c>
      <c r="K100">
        <v>201</v>
      </c>
      <c r="L100">
        <v>1</v>
      </c>
      <c r="M100">
        <v>3</v>
      </c>
      <c r="O100">
        <v>2</v>
      </c>
    </row>
    <row r="101" spans="1:118">
      <c r="A101">
        <v>50</v>
      </c>
      <c r="B101">
        <v>0</v>
      </c>
      <c r="C101">
        <v>0</v>
      </c>
      <c r="D101">
        <v>1</v>
      </c>
      <c r="E101">
        <v>202</v>
      </c>
      <c r="F101" s="12">
        <f>ROUND(Source!P98,O101)</f>
        <v>92195.29</v>
      </c>
      <c r="G101" t="s">
        <v>127</v>
      </c>
      <c r="H101" t="s">
        <v>128</v>
      </c>
      <c r="K101">
        <v>202</v>
      </c>
      <c r="L101">
        <v>2</v>
      </c>
      <c r="M101">
        <v>3</v>
      </c>
      <c r="O101">
        <v>2</v>
      </c>
    </row>
    <row r="102" spans="1:118">
      <c r="A102">
        <v>50</v>
      </c>
      <c r="B102">
        <v>0</v>
      </c>
      <c r="C102">
        <v>0</v>
      </c>
      <c r="D102">
        <v>1</v>
      </c>
      <c r="E102">
        <v>222</v>
      </c>
      <c r="F102" s="12">
        <f>ROUND(Source!AO98,O102)</f>
        <v>0</v>
      </c>
      <c r="G102" t="s">
        <v>129</v>
      </c>
      <c r="H102" t="s">
        <v>130</v>
      </c>
      <c r="K102">
        <v>222</v>
      </c>
      <c r="L102">
        <v>3</v>
      </c>
      <c r="M102">
        <v>3</v>
      </c>
      <c r="O102">
        <v>2</v>
      </c>
    </row>
    <row r="103" spans="1:118">
      <c r="A103">
        <v>50</v>
      </c>
      <c r="B103">
        <v>0</v>
      </c>
      <c r="C103">
        <v>0</v>
      </c>
      <c r="D103">
        <v>1</v>
      </c>
      <c r="E103">
        <v>225</v>
      </c>
      <c r="F103" s="12">
        <f>ROUND(Source!AV98,O103)</f>
        <v>92195.29</v>
      </c>
      <c r="G103" t="s">
        <v>131</v>
      </c>
      <c r="H103" t="s">
        <v>132</v>
      </c>
      <c r="K103">
        <v>225</v>
      </c>
      <c r="L103">
        <v>4</v>
      </c>
      <c r="M103">
        <v>3</v>
      </c>
      <c r="O103">
        <v>2</v>
      </c>
    </row>
    <row r="104" spans="1:118">
      <c r="A104">
        <v>50</v>
      </c>
      <c r="B104">
        <v>0</v>
      </c>
      <c r="C104">
        <v>0</v>
      </c>
      <c r="D104">
        <v>1</v>
      </c>
      <c r="E104">
        <v>226</v>
      </c>
      <c r="F104" s="12">
        <f>ROUND(Source!AW98,O104)</f>
        <v>92195.29</v>
      </c>
      <c r="G104" t="s">
        <v>133</v>
      </c>
      <c r="H104" t="s">
        <v>134</v>
      </c>
      <c r="K104">
        <v>226</v>
      </c>
      <c r="L104">
        <v>5</v>
      </c>
      <c r="M104">
        <v>3</v>
      </c>
      <c r="O104">
        <v>2</v>
      </c>
    </row>
    <row r="105" spans="1:118">
      <c r="A105">
        <v>50</v>
      </c>
      <c r="B105">
        <v>0</v>
      </c>
      <c r="C105">
        <v>0</v>
      </c>
      <c r="D105">
        <v>1</v>
      </c>
      <c r="E105">
        <v>227</v>
      </c>
      <c r="F105" s="12">
        <f>ROUND(Source!AX98,O105)</f>
        <v>0</v>
      </c>
      <c r="G105" t="s">
        <v>135</v>
      </c>
      <c r="H105" t="s">
        <v>136</v>
      </c>
      <c r="K105">
        <v>227</v>
      </c>
      <c r="L105">
        <v>6</v>
      </c>
      <c r="M105">
        <v>3</v>
      </c>
      <c r="O105">
        <v>2</v>
      </c>
    </row>
    <row r="106" spans="1:118">
      <c r="A106">
        <v>50</v>
      </c>
      <c r="B106">
        <v>0</v>
      </c>
      <c r="C106">
        <v>0</v>
      </c>
      <c r="D106">
        <v>1</v>
      </c>
      <c r="E106">
        <v>228</v>
      </c>
      <c r="F106" s="12">
        <f>ROUND(Source!AY98,O106)</f>
        <v>92195.29</v>
      </c>
      <c r="G106" t="s">
        <v>137</v>
      </c>
      <c r="H106" t="s">
        <v>138</v>
      </c>
      <c r="K106">
        <v>228</v>
      </c>
      <c r="L106">
        <v>7</v>
      </c>
      <c r="M106">
        <v>3</v>
      </c>
      <c r="O106">
        <v>2</v>
      </c>
    </row>
    <row r="107" spans="1:118">
      <c r="A107">
        <v>50</v>
      </c>
      <c r="B107">
        <v>0</v>
      </c>
      <c r="C107">
        <v>0</v>
      </c>
      <c r="D107">
        <v>1</v>
      </c>
      <c r="E107">
        <v>216</v>
      </c>
      <c r="F107" s="12">
        <f>ROUND(Source!AP98,O107)</f>
        <v>0</v>
      </c>
      <c r="G107" t="s">
        <v>139</v>
      </c>
      <c r="H107" t="s">
        <v>140</v>
      </c>
      <c r="K107">
        <v>216</v>
      </c>
      <c r="L107">
        <v>8</v>
      </c>
      <c r="M107">
        <v>3</v>
      </c>
      <c r="O107">
        <v>2</v>
      </c>
    </row>
    <row r="108" spans="1:118">
      <c r="A108">
        <v>50</v>
      </c>
      <c r="B108">
        <v>0</v>
      </c>
      <c r="C108">
        <v>0</v>
      </c>
      <c r="D108">
        <v>1</v>
      </c>
      <c r="E108">
        <v>223</v>
      </c>
      <c r="F108" s="12">
        <f>ROUND(Source!AQ98,O108)</f>
        <v>0</v>
      </c>
      <c r="G108" t="s">
        <v>141</v>
      </c>
      <c r="H108" t="s">
        <v>142</v>
      </c>
      <c r="K108">
        <v>223</v>
      </c>
      <c r="L108">
        <v>9</v>
      </c>
      <c r="M108">
        <v>3</v>
      </c>
      <c r="O108">
        <v>2</v>
      </c>
    </row>
    <row r="109" spans="1:118">
      <c r="A109">
        <v>50</v>
      </c>
      <c r="B109">
        <v>0</v>
      </c>
      <c r="C109">
        <v>0</v>
      </c>
      <c r="D109">
        <v>1</v>
      </c>
      <c r="E109">
        <v>229</v>
      </c>
      <c r="F109" s="12">
        <f>ROUND(Source!AZ98,O109)</f>
        <v>0</v>
      </c>
      <c r="G109" t="s">
        <v>143</v>
      </c>
      <c r="H109" t="s">
        <v>144</v>
      </c>
      <c r="K109">
        <v>229</v>
      </c>
      <c r="L109">
        <v>10</v>
      </c>
      <c r="M109">
        <v>3</v>
      </c>
      <c r="O109">
        <v>2</v>
      </c>
    </row>
    <row r="110" spans="1:118">
      <c r="A110">
        <v>50</v>
      </c>
      <c r="B110">
        <v>0</v>
      </c>
      <c r="C110">
        <v>0</v>
      </c>
      <c r="D110">
        <v>1</v>
      </c>
      <c r="E110">
        <v>203</v>
      </c>
      <c r="F110" s="12">
        <f>ROUND(Source!Q98,O110)</f>
        <v>16171.98</v>
      </c>
      <c r="G110" t="s">
        <v>145</v>
      </c>
      <c r="H110" t="s">
        <v>146</v>
      </c>
      <c r="K110">
        <v>203</v>
      </c>
      <c r="L110">
        <v>11</v>
      </c>
      <c r="M110">
        <v>3</v>
      </c>
      <c r="O110">
        <v>2</v>
      </c>
    </row>
    <row r="111" spans="1:118">
      <c r="A111">
        <v>50</v>
      </c>
      <c r="B111">
        <v>0</v>
      </c>
      <c r="C111">
        <v>0</v>
      </c>
      <c r="D111">
        <v>1</v>
      </c>
      <c r="E111">
        <v>204</v>
      </c>
      <c r="F111" s="12">
        <f>ROUND(Source!R98,O111)</f>
        <v>5030.78</v>
      </c>
      <c r="G111" t="s">
        <v>147</v>
      </c>
      <c r="H111" t="s">
        <v>148</v>
      </c>
      <c r="K111">
        <v>204</v>
      </c>
      <c r="L111">
        <v>12</v>
      </c>
      <c r="M111">
        <v>3</v>
      </c>
      <c r="O111">
        <v>2</v>
      </c>
    </row>
    <row r="112" spans="1:118">
      <c r="A112">
        <v>50</v>
      </c>
      <c r="B112">
        <v>0</v>
      </c>
      <c r="C112">
        <v>0</v>
      </c>
      <c r="D112">
        <v>1</v>
      </c>
      <c r="E112">
        <v>205</v>
      </c>
      <c r="F112" s="12">
        <f>ROUND(Source!S98,O112)</f>
        <v>66373.539999999994</v>
      </c>
      <c r="G112" t="s">
        <v>149</v>
      </c>
      <c r="H112" t="s">
        <v>150</v>
      </c>
      <c r="K112">
        <v>205</v>
      </c>
      <c r="L112">
        <v>13</v>
      </c>
      <c r="M112">
        <v>3</v>
      </c>
      <c r="O112">
        <v>2</v>
      </c>
    </row>
    <row r="113" spans="1:118">
      <c r="A113">
        <v>50</v>
      </c>
      <c r="B113">
        <v>0</v>
      </c>
      <c r="C113">
        <v>0</v>
      </c>
      <c r="D113">
        <v>1</v>
      </c>
      <c r="E113">
        <v>214</v>
      </c>
      <c r="F113" s="12">
        <f>ROUND(Source!AS98,O113)</f>
        <v>63389.31</v>
      </c>
      <c r="G113" t="s">
        <v>151</v>
      </c>
      <c r="H113" t="s">
        <v>152</v>
      </c>
      <c r="K113">
        <v>214</v>
      </c>
      <c r="L113">
        <v>14</v>
      </c>
      <c r="M113">
        <v>3</v>
      </c>
      <c r="O113">
        <v>2</v>
      </c>
    </row>
    <row r="114" spans="1:118">
      <c r="A114">
        <v>50</v>
      </c>
      <c r="B114">
        <v>0</v>
      </c>
      <c r="C114">
        <v>0</v>
      </c>
      <c r="D114">
        <v>1</v>
      </c>
      <c r="E114">
        <v>215</v>
      </c>
      <c r="F114" s="12">
        <f>ROUND(Source!AT98,O114)</f>
        <v>186610.69</v>
      </c>
      <c r="G114" t="s">
        <v>153</v>
      </c>
      <c r="H114" t="s">
        <v>154</v>
      </c>
      <c r="K114">
        <v>215</v>
      </c>
      <c r="L114">
        <v>15</v>
      </c>
      <c r="M114">
        <v>3</v>
      </c>
      <c r="O114">
        <v>2</v>
      </c>
    </row>
    <row r="115" spans="1:118">
      <c r="A115">
        <v>50</v>
      </c>
      <c r="B115">
        <v>0</v>
      </c>
      <c r="C115">
        <v>0</v>
      </c>
      <c r="D115">
        <v>1</v>
      </c>
      <c r="E115">
        <v>217</v>
      </c>
      <c r="F115" s="12">
        <f>ROUND(Source!AU98,O115)</f>
        <v>0</v>
      </c>
      <c r="G115" t="s">
        <v>155</v>
      </c>
      <c r="H115" t="s">
        <v>156</v>
      </c>
      <c r="K115">
        <v>217</v>
      </c>
      <c r="L115">
        <v>16</v>
      </c>
      <c r="M115">
        <v>3</v>
      </c>
      <c r="O115">
        <v>2</v>
      </c>
    </row>
    <row r="116" spans="1:118">
      <c r="A116">
        <v>50</v>
      </c>
      <c r="B116">
        <v>0</v>
      </c>
      <c r="C116">
        <v>0</v>
      </c>
      <c r="D116">
        <v>1</v>
      </c>
      <c r="E116">
        <v>206</v>
      </c>
      <c r="F116" s="12">
        <f>ROUND(Source!T98,O116)</f>
        <v>0</v>
      </c>
      <c r="G116" t="s">
        <v>157</v>
      </c>
      <c r="H116" t="s">
        <v>158</v>
      </c>
      <c r="K116">
        <v>206</v>
      </c>
      <c r="L116">
        <v>17</v>
      </c>
      <c r="M116">
        <v>3</v>
      </c>
      <c r="O116">
        <v>2</v>
      </c>
    </row>
    <row r="117" spans="1:118">
      <c r="A117">
        <v>50</v>
      </c>
      <c r="B117">
        <v>0</v>
      </c>
      <c r="C117">
        <v>0</v>
      </c>
      <c r="D117">
        <v>1</v>
      </c>
      <c r="E117">
        <v>207</v>
      </c>
      <c r="F117" s="12">
        <f>Source!U98</f>
        <v>420.52948999999995</v>
      </c>
      <c r="G117" t="s">
        <v>159</v>
      </c>
      <c r="H117" t="s">
        <v>160</v>
      </c>
      <c r="K117">
        <v>207</v>
      </c>
      <c r="L117">
        <v>18</v>
      </c>
      <c r="M117">
        <v>3</v>
      </c>
      <c r="O117">
        <v>-1</v>
      </c>
    </row>
    <row r="118" spans="1:118">
      <c r="A118">
        <v>50</v>
      </c>
      <c r="B118">
        <v>0</v>
      </c>
      <c r="C118">
        <v>0</v>
      </c>
      <c r="D118">
        <v>1</v>
      </c>
      <c r="E118">
        <v>208</v>
      </c>
      <c r="F118" s="12">
        <f>Source!V98</f>
        <v>18.096109999999999</v>
      </c>
      <c r="G118" t="s">
        <v>161</v>
      </c>
      <c r="H118" t="s">
        <v>162</v>
      </c>
      <c r="K118">
        <v>208</v>
      </c>
      <c r="L118">
        <v>19</v>
      </c>
      <c r="M118">
        <v>3</v>
      </c>
      <c r="O118">
        <v>-1</v>
      </c>
    </row>
    <row r="119" spans="1:118">
      <c r="A119">
        <v>50</v>
      </c>
      <c r="B119">
        <v>0</v>
      </c>
      <c r="C119">
        <v>0</v>
      </c>
      <c r="D119">
        <v>1</v>
      </c>
      <c r="E119">
        <v>209</v>
      </c>
      <c r="F119" s="12">
        <f>ROUND(Source!W98,O119)</f>
        <v>23.25</v>
      </c>
      <c r="G119" t="s">
        <v>163</v>
      </c>
      <c r="H119" t="s">
        <v>164</v>
      </c>
      <c r="K119">
        <v>209</v>
      </c>
      <c r="L119">
        <v>20</v>
      </c>
      <c r="M119">
        <v>3</v>
      </c>
      <c r="O119">
        <v>2</v>
      </c>
    </row>
    <row r="120" spans="1:118">
      <c r="A120">
        <v>50</v>
      </c>
      <c r="B120">
        <v>0</v>
      </c>
      <c r="C120">
        <v>0</v>
      </c>
      <c r="D120">
        <v>1</v>
      </c>
      <c r="E120">
        <v>210</v>
      </c>
      <c r="F120" s="12">
        <f>ROUND(Source!X98,O120)</f>
        <v>45169.38</v>
      </c>
      <c r="G120" t="s">
        <v>165</v>
      </c>
      <c r="H120" t="s">
        <v>166</v>
      </c>
      <c r="K120">
        <v>210</v>
      </c>
      <c r="L120">
        <v>21</v>
      </c>
      <c r="M120">
        <v>3</v>
      </c>
      <c r="O120">
        <v>2</v>
      </c>
    </row>
    <row r="121" spans="1:118">
      <c r="A121">
        <v>50</v>
      </c>
      <c r="B121">
        <v>0</v>
      </c>
      <c r="C121">
        <v>0</v>
      </c>
      <c r="D121">
        <v>1</v>
      </c>
      <c r="E121">
        <v>211</v>
      </c>
      <c r="F121" s="12">
        <f>ROUND(Source!Y98,O121)</f>
        <v>30089.81</v>
      </c>
      <c r="G121" t="s">
        <v>167</v>
      </c>
      <c r="H121" t="s">
        <v>168</v>
      </c>
      <c r="K121">
        <v>211</v>
      </c>
      <c r="L121">
        <v>22</v>
      </c>
      <c r="M121">
        <v>3</v>
      </c>
      <c r="O121">
        <v>2</v>
      </c>
    </row>
    <row r="122" spans="1:118">
      <c r="A122">
        <v>50</v>
      </c>
      <c r="B122">
        <v>0</v>
      </c>
      <c r="C122">
        <v>0</v>
      </c>
      <c r="D122">
        <v>1</v>
      </c>
      <c r="E122">
        <v>224</v>
      </c>
      <c r="F122" s="12">
        <f>ROUND(Source!AR98,O122)</f>
        <v>250000</v>
      </c>
      <c r="G122" t="s">
        <v>169</v>
      </c>
      <c r="H122" t="s">
        <v>170</v>
      </c>
      <c r="K122">
        <v>224</v>
      </c>
      <c r="L122">
        <v>23</v>
      </c>
      <c r="M122">
        <v>3</v>
      </c>
      <c r="O122">
        <v>2</v>
      </c>
    </row>
    <row r="124" spans="1:118">
      <c r="A124">
        <v>51</v>
      </c>
      <c r="B124" s="12">
        <f>B12</f>
        <v>184</v>
      </c>
      <c r="C124" s="12">
        <f>A12</f>
        <v>1</v>
      </c>
      <c r="D124" s="12">
        <f>ROW(A12)</f>
        <v>12</v>
      </c>
      <c r="F124" t="str">
        <f>IF(F12&lt;&gt;"",F12,"")</f>
        <v>Новый объект</v>
      </c>
      <c r="G124" t="str">
        <f>IF(G12&lt;&gt;"",G12,"")</f>
        <v>в ФЕР_ПАНДУС_ПЕРИЛА НЕРЖ_МО_Фрязино_250000</v>
      </c>
      <c r="O124" s="12">
        <f t="shared" ref="O124:T124" si="63">ROUND(O98,2)</f>
        <v>174740.81</v>
      </c>
      <c r="P124" s="12">
        <f t="shared" si="63"/>
        <v>92195.29</v>
      </c>
      <c r="Q124" s="12">
        <f t="shared" si="63"/>
        <v>16171.98</v>
      </c>
      <c r="R124" s="12">
        <f t="shared" si="63"/>
        <v>5030.78</v>
      </c>
      <c r="S124" s="12">
        <f t="shared" si="63"/>
        <v>66373.539999999994</v>
      </c>
      <c r="T124" s="12">
        <f t="shared" si="63"/>
        <v>0</v>
      </c>
      <c r="U124" s="12">
        <f>U98</f>
        <v>420.52948999999995</v>
      </c>
      <c r="V124" s="12">
        <f>V98</f>
        <v>18.096109999999999</v>
      </c>
      <c r="W124" s="12">
        <f>ROUND(W98,2)</f>
        <v>23.25</v>
      </c>
      <c r="X124" s="12">
        <f>ROUND(X98,2)</f>
        <v>45169.38</v>
      </c>
      <c r="Y124" s="12">
        <f>ROUND(Y98,2)</f>
        <v>30089.81</v>
      </c>
      <c r="AO124" s="12">
        <f t="shared" ref="AO124:AZ124" si="64">ROUND(AO98,2)</f>
        <v>0</v>
      </c>
      <c r="AP124" s="12">
        <f t="shared" si="64"/>
        <v>0</v>
      </c>
      <c r="AQ124" s="12">
        <f t="shared" si="64"/>
        <v>0</v>
      </c>
      <c r="AR124" s="12">
        <f t="shared" si="64"/>
        <v>250000</v>
      </c>
      <c r="AS124" s="12">
        <f t="shared" si="64"/>
        <v>63389.31</v>
      </c>
      <c r="AT124" s="12">
        <f t="shared" si="64"/>
        <v>186610.69</v>
      </c>
      <c r="AU124" s="12">
        <f t="shared" si="64"/>
        <v>0</v>
      </c>
      <c r="AV124" s="12">
        <f t="shared" si="64"/>
        <v>92195.29</v>
      </c>
      <c r="AW124" s="12">
        <f t="shared" si="64"/>
        <v>92195.29</v>
      </c>
      <c r="AX124" s="12">
        <f t="shared" si="64"/>
        <v>0</v>
      </c>
      <c r="AY124" s="12">
        <f t="shared" si="64"/>
        <v>92195.29</v>
      </c>
      <c r="AZ124" s="12">
        <f t="shared" si="64"/>
        <v>0</v>
      </c>
      <c r="DN124">
        <v>0</v>
      </c>
    </row>
    <row r="126" spans="1:118">
      <c r="A126">
        <v>50</v>
      </c>
      <c r="B126">
        <v>0</v>
      </c>
      <c r="C126">
        <v>0</v>
      </c>
      <c r="D126">
        <v>1</v>
      </c>
      <c r="E126">
        <v>201</v>
      </c>
      <c r="F126" s="12">
        <f>ROUND(Source!O124,O126)</f>
        <v>174740.81</v>
      </c>
      <c r="G126" t="s">
        <v>125</v>
      </c>
      <c r="H126" t="s">
        <v>126</v>
      </c>
      <c r="K126">
        <v>201</v>
      </c>
      <c r="L126">
        <v>1</v>
      </c>
      <c r="M126">
        <v>3</v>
      </c>
      <c r="O126">
        <v>2</v>
      </c>
    </row>
    <row r="127" spans="1:118">
      <c r="A127">
        <v>50</v>
      </c>
      <c r="B127">
        <v>0</v>
      </c>
      <c r="C127">
        <v>0</v>
      </c>
      <c r="D127">
        <v>1</v>
      </c>
      <c r="E127">
        <v>202</v>
      </c>
      <c r="F127" s="12">
        <f>ROUND(Source!P124,O127)</f>
        <v>92195.29</v>
      </c>
      <c r="G127" t="s">
        <v>127</v>
      </c>
      <c r="H127" t="s">
        <v>128</v>
      </c>
      <c r="K127">
        <v>202</v>
      </c>
      <c r="L127">
        <v>2</v>
      </c>
      <c r="M127">
        <v>3</v>
      </c>
      <c r="O127">
        <v>2</v>
      </c>
    </row>
    <row r="128" spans="1:118">
      <c r="A128">
        <v>50</v>
      </c>
      <c r="B128">
        <v>0</v>
      </c>
      <c r="C128">
        <v>0</v>
      </c>
      <c r="D128">
        <v>1</v>
      </c>
      <c r="E128">
        <v>222</v>
      </c>
      <c r="F128" s="12">
        <f>ROUND(Source!AO124,O128)</f>
        <v>0</v>
      </c>
      <c r="G128" t="s">
        <v>129</v>
      </c>
      <c r="H128" t="s">
        <v>130</v>
      </c>
      <c r="K128">
        <v>222</v>
      </c>
      <c r="L128">
        <v>3</v>
      </c>
      <c r="M128">
        <v>3</v>
      </c>
      <c r="O128">
        <v>2</v>
      </c>
    </row>
    <row r="129" spans="1:15">
      <c r="A129">
        <v>50</v>
      </c>
      <c r="B129">
        <v>0</v>
      </c>
      <c r="C129">
        <v>0</v>
      </c>
      <c r="D129">
        <v>1</v>
      </c>
      <c r="E129">
        <v>225</v>
      </c>
      <c r="F129" s="12">
        <f>ROUND(Source!AV124,O129)</f>
        <v>92195.29</v>
      </c>
      <c r="G129" t="s">
        <v>131</v>
      </c>
      <c r="H129" t="s">
        <v>132</v>
      </c>
      <c r="K129">
        <v>225</v>
      </c>
      <c r="L129">
        <v>4</v>
      </c>
      <c r="M129">
        <v>3</v>
      </c>
      <c r="O129">
        <v>2</v>
      </c>
    </row>
    <row r="130" spans="1:15">
      <c r="A130">
        <v>50</v>
      </c>
      <c r="B130">
        <v>0</v>
      </c>
      <c r="C130">
        <v>0</v>
      </c>
      <c r="D130">
        <v>1</v>
      </c>
      <c r="E130">
        <v>226</v>
      </c>
      <c r="F130" s="12">
        <f>ROUND(Source!AW124,O130)</f>
        <v>92195.29</v>
      </c>
      <c r="G130" t="s">
        <v>133</v>
      </c>
      <c r="H130" t="s">
        <v>134</v>
      </c>
      <c r="K130">
        <v>226</v>
      </c>
      <c r="L130">
        <v>5</v>
      </c>
      <c r="M130">
        <v>3</v>
      </c>
      <c r="O130">
        <v>2</v>
      </c>
    </row>
    <row r="131" spans="1:15">
      <c r="A131">
        <v>50</v>
      </c>
      <c r="B131">
        <v>0</v>
      </c>
      <c r="C131">
        <v>0</v>
      </c>
      <c r="D131">
        <v>1</v>
      </c>
      <c r="E131">
        <v>227</v>
      </c>
      <c r="F131" s="12">
        <f>ROUND(Source!AX124,O131)</f>
        <v>0</v>
      </c>
      <c r="G131" t="s">
        <v>135</v>
      </c>
      <c r="H131" t="s">
        <v>136</v>
      </c>
      <c r="K131">
        <v>227</v>
      </c>
      <c r="L131">
        <v>6</v>
      </c>
      <c r="M131">
        <v>3</v>
      </c>
      <c r="O131">
        <v>2</v>
      </c>
    </row>
    <row r="132" spans="1:15">
      <c r="A132">
        <v>50</v>
      </c>
      <c r="B132">
        <v>0</v>
      </c>
      <c r="C132">
        <v>0</v>
      </c>
      <c r="D132">
        <v>1</v>
      </c>
      <c r="E132">
        <v>228</v>
      </c>
      <c r="F132" s="12">
        <f>ROUND(Source!AY124,O132)</f>
        <v>92195.29</v>
      </c>
      <c r="G132" t="s">
        <v>137</v>
      </c>
      <c r="H132" t="s">
        <v>138</v>
      </c>
      <c r="K132">
        <v>228</v>
      </c>
      <c r="L132">
        <v>7</v>
      </c>
      <c r="M132">
        <v>3</v>
      </c>
      <c r="O132">
        <v>2</v>
      </c>
    </row>
    <row r="133" spans="1:15">
      <c r="A133">
        <v>50</v>
      </c>
      <c r="B133">
        <v>0</v>
      </c>
      <c r="C133">
        <v>0</v>
      </c>
      <c r="D133">
        <v>1</v>
      </c>
      <c r="E133">
        <v>216</v>
      </c>
      <c r="F133" s="12">
        <f>ROUND(Source!AP124,O133)</f>
        <v>0</v>
      </c>
      <c r="G133" t="s">
        <v>139</v>
      </c>
      <c r="H133" t="s">
        <v>140</v>
      </c>
      <c r="K133">
        <v>216</v>
      </c>
      <c r="L133">
        <v>8</v>
      </c>
      <c r="M133">
        <v>3</v>
      </c>
      <c r="O133">
        <v>2</v>
      </c>
    </row>
    <row r="134" spans="1:15">
      <c r="A134">
        <v>50</v>
      </c>
      <c r="B134">
        <v>0</v>
      </c>
      <c r="C134">
        <v>0</v>
      </c>
      <c r="D134">
        <v>1</v>
      </c>
      <c r="E134">
        <v>223</v>
      </c>
      <c r="F134" s="12">
        <f>ROUND(Source!AQ124,O134)</f>
        <v>0</v>
      </c>
      <c r="G134" t="s">
        <v>141</v>
      </c>
      <c r="H134" t="s">
        <v>142</v>
      </c>
      <c r="K134">
        <v>223</v>
      </c>
      <c r="L134">
        <v>9</v>
      </c>
      <c r="M134">
        <v>3</v>
      </c>
      <c r="O134">
        <v>2</v>
      </c>
    </row>
    <row r="135" spans="1:15">
      <c r="A135">
        <v>50</v>
      </c>
      <c r="B135">
        <v>0</v>
      </c>
      <c r="C135">
        <v>0</v>
      </c>
      <c r="D135">
        <v>1</v>
      </c>
      <c r="E135">
        <v>229</v>
      </c>
      <c r="F135" s="12">
        <f>ROUND(Source!AZ124,O135)</f>
        <v>0</v>
      </c>
      <c r="G135" t="s">
        <v>143</v>
      </c>
      <c r="H135" t="s">
        <v>144</v>
      </c>
      <c r="K135">
        <v>229</v>
      </c>
      <c r="L135">
        <v>10</v>
      </c>
      <c r="M135">
        <v>3</v>
      </c>
      <c r="O135">
        <v>2</v>
      </c>
    </row>
    <row r="136" spans="1:15">
      <c r="A136">
        <v>50</v>
      </c>
      <c r="B136">
        <v>0</v>
      </c>
      <c r="C136">
        <v>0</v>
      </c>
      <c r="D136">
        <v>1</v>
      </c>
      <c r="E136">
        <v>203</v>
      </c>
      <c r="F136" s="12">
        <f>ROUND(Source!Q124,O136)</f>
        <v>16171.98</v>
      </c>
      <c r="G136" t="s">
        <v>145</v>
      </c>
      <c r="H136" t="s">
        <v>146</v>
      </c>
      <c r="K136">
        <v>203</v>
      </c>
      <c r="L136">
        <v>11</v>
      </c>
      <c r="M136">
        <v>3</v>
      </c>
      <c r="O136">
        <v>2</v>
      </c>
    </row>
    <row r="137" spans="1:15">
      <c r="A137">
        <v>50</v>
      </c>
      <c r="B137">
        <v>0</v>
      </c>
      <c r="C137">
        <v>0</v>
      </c>
      <c r="D137">
        <v>1</v>
      </c>
      <c r="E137">
        <v>204</v>
      </c>
      <c r="F137" s="12">
        <f>ROUND(Source!R124,O137)</f>
        <v>5030.78</v>
      </c>
      <c r="G137" t="s">
        <v>147</v>
      </c>
      <c r="H137" t="s">
        <v>148</v>
      </c>
      <c r="K137">
        <v>204</v>
      </c>
      <c r="L137">
        <v>12</v>
      </c>
      <c r="M137">
        <v>3</v>
      </c>
      <c r="O137">
        <v>2</v>
      </c>
    </row>
    <row r="138" spans="1:15">
      <c r="A138">
        <v>50</v>
      </c>
      <c r="B138">
        <v>0</v>
      </c>
      <c r="C138">
        <v>0</v>
      </c>
      <c r="D138">
        <v>1</v>
      </c>
      <c r="E138">
        <v>205</v>
      </c>
      <c r="F138" s="12">
        <f>ROUND(Source!S124,O138)</f>
        <v>66373.539999999994</v>
      </c>
      <c r="G138" t="s">
        <v>149</v>
      </c>
      <c r="H138" t="s">
        <v>150</v>
      </c>
      <c r="K138">
        <v>205</v>
      </c>
      <c r="L138">
        <v>13</v>
      </c>
      <c r="M138">
        <v>3</v>
      </c>
      <c r="O138">
        <v>2</v>
      </c>
    </row>
    <row r="139" spans="1:15">
      <c r="A139">
        <v>50</v>
      </c>
      <c r="B139">
        <v>0</v>
      </c>
      <c r="C139">
        <v>0</v>
      </c>
      <c r="D139">
        <v>1</v>
      </c>
      <c r="E139">
        <v>214</v>
      </c>
      <c r="F139" s="12">
        <f>ROUND(Source!AS124,O139)</f>
        <v>63389.31</v>
      </c>
      <c r="G139" t="s">
        <v>151</v>
      </c>
      <c r="H139" t="s">
        <v>152</v>
      </c>
      <c r="K139">
        <v>214</v>
      </c>
      <c r="L139">
        <v>14</v>
      </c>
      <c r="M139">
        <v>3</v>
      </c>
      <c r="O139">
        <v>2</v>
      </c>
    </row>
    <row r="140" spans="1:15">
      <c r="A140">
        <v>50</v>
      </c>
      <c r="B140">
        <v>0</v>
      </c>
      <c r="C140">
        <v>0</v>
      </c>
      <c r="D140">
        <v>1</v>
      </c>
      <c r="E140">
        <v>215</v>
      </c>
      <c r="F140" s="12">
        <f>ROUND(Source!AT124,O140)</f>
        <v>186610.69</v>
      </c>
      <c r="G140" t="s">
        <v>153</v>
      </c>
      <c r="H140" t="s">
        <v>154</v>
      </c>
      <c r="K140">
        <v>215</v>
      </c>
      <c r="L140">
        <v>15</v>
      </c>
      <c r="M140">
        <v>3</v>
      </c>
      <c r="O140">
        <v>2</v>
      </c>
    </row>
    <row r="141" spans="1:15">
      <c r="A141">
        <v>50</v>
      </c>
      <c r="B141">
        <v>0</v>
      </c>
      <c r="C141">
        <v>0</v>
      </c>
      <c r="D141">
        <v>1</v>
      </c>
      <c r="E141">
        <v>217</v>
      </c>
      <c r="F141" s="12">
        <f>ROUND(Source!AU124,O141)</f>
        <v>0</v>
      </c>
      <c r="G141" t="s">
        <v>155</v>
      </c>
      <c r="H141" t="s">
        <v>156</v>
      </c>
      <c r="K141">
        <v>217</v>
      </c>
      <c r="L141">
        <v>16</v>
      </c>
      <c r="M141">
        <v>3</v>
      </c>
      <c r="O141">
        <v>2</v>
      </c>
    </row>
    <row r="142" spans="1:15">
      <c r="A142">
        <v>50</v>
      </c>
      <c r="B142">
        <v>0</v>
      </c>
      <c r="C142">
        <v>0</v>
      </c>
      <c r="D142">
        <v>1</v>
      </c>
      <c r="E142">
        <v>206</v>
      </c>
      <c r="F142" s="12">
        <f>ROUND(Source!T124,O142)</f>
        <v>0</v>
      </c>
      <c r="G142" t="s">
        <v>157</v>
      </c>
      <c r="H142" t="s">
        <v>158</v>
      </c>
      <c r="K142">
        <v>206</v>
      </c>
      <c r="L142">
        <v>17</v>
      </c>
      <c r="M142">
        <v>3</v>
      </c>
      <c r="O142">
        <v>2</v>
      </c>
    </row>
    <row r="143" spans="1:15">
      <c r="A143">
        <v>50</v>
      </c>
      <c r="B143">
        <v>0</v>
      </c>
      <c r="C143">
        <v>0</v>
      </c>
      <c r="D143">
        <v>1</v>
      </c>
      <c r="E143">
        <v>207</v>
      </c>
      <c r="F143" s="12">
        <f>Source!U124</f>
        <v>420.52948999999995</v>
      </c>
      <c r="G143" t="s">
        <v>159</v>
      </c>
      <c r="H143" t="s">
        <v>160</v>
      </c>
      <c r="K143">
        <v>207</v>
      </c>
      <c r="L143">
        <v>18</v>
      </c>
      <c r="M143">
        <v>3</v>
      </c>
      <c r="O143">
        <v>-1</v>
      </c>
    </row>
    <row r="144" spans="1:15">
      <c r="A144">
        <v>50</v>
      </c>
      <c r="B144">
        <v>0</v>
      </c>
      <c r="C144">
        <v>0</v>
      </c>
      <c r="D144">
        <v>1</v>
      </c>
      <c r="E144">
        <v>208</v>
      </c>
      <c r="F144" s="12">
        <f>Source!V124</f>
        <v>18.096109999999999</v>
      </c>
      <c r="G144" t="s">
        <v>161</v>
      </c>
      <c r="H144" t="s">
        <v>162</v>
      </c>
      <c r="K144">
        <v>208</v>
      </c>
      <c r="L144">
        <v>19</v>
      </c>
      <c r="M144">
        <v>3</v>
      </c>
      <c r="O144">
        <v>-1</v>
      </c>
    </row>
    <row r="145" spans="1:15">
      <c r="A145">
        <v>50</v>
      </c>
      <c r="B145">
        <v>0</v>
      </c>
      <c r="C145">
        <v>0</v>
      </c>
      <c r="D145">
        <v>1</v>
      </c>
      <c r="E145">
        <v>209</v>
      </c>
      <c r="F145" s="12">
        <f>ROUND(Source!W124,O145)</f>
        <v>23.25</v>
      </c>
      <c r="G145" t="s">
        <v>163</v>
      </c>
      <c r="H145" t="s">
        <v>164</v>
      </c>
      <c r="K145">
        <v>209</v>
      </c>
      <c r="L145">
        <v>20</v>
      </c>
      <c r="M145">
        <v>3</v>
      </c>
      <c r="O145">
        <v>2</v>
      </c>
    </row>
    <row r="146" spans="1:15">
      <c r="A146">
        <v>50</v>
      </c>
      <c r="B146">
        <v>0</v>
      </c>
      <c r="C146">
        <v>0</v>
      </c>
      <c r="D146">
        <v>1</v>
      </c>
      <c r="E146">
        <v>210</v>
      </c>
      <c r="F146" s="12">
        <f>ROUND(Source!X124,O146)</f>
        <v>45169.38</v>
      </c>
      <c r="G146" t="s">
        <v>165</v>
      </c>
      <c r="H146" t="s">
        <v>166</v>
      </c>
      <c r="K146">
        <v>210</v>
      </c>
      <c r="L146">
        <v>21</v>
      </c>
      <c r="M146">
        <v>3</v>
      </c>
      <c r="O146">
        <v>2</v>
      </c>
    </row>
    <row r="147" spans="1:15">
      <c r="A147">
        <v>50</v>
      </c>
      <c r="B147">
        <v>0</v>
      </c>
      <c r="C147">
        <v>0</v>
      </c>
      <c r="D147">
        <v>1</v>
      </c>
      <c r="E147">
        <v>211</v>
      </c>
      <c r="F147" s="12">
        <f>ROUND(Source!Y124,O147)</f>
        <v>30089.81</v>
      </c>
      <c r="G147" t="s">
        <v>167</v>
      </c>
      <c r="H147" t="s">
        <v>168</v>
      </c>
      <c r="K147">
        <v>211</v>
      </c>
      <c r="L147">
        <v>22</v>
      </c>
      <c r="M147">
        <v>3</v>
      </c>
      <c r="O147">
        <v>2</v>
      </c>
    </row>
    <row r="148" spans="1:15">
      <c r="A148">
        <v>50</v>
      </c>
      <c r="B148">
        <v>0</v>
      </c>
      <c r="C148">
        <v>0</v>
      </c>
      <c r="D148">
        <v>1</v>
      </c>
      <c r="E148">
        <v>224</v>
      </c>
      <c r="F148" s="12">
        <f>ROUND(Source!AR124,O148)</f>
        <v>250000</v>
      </c>
      <c r="G148" t="s">
        <v>169</v>
      </c>
      <c r="H148" t="s">
        <v>170</v>
      </c>
      <c r="K148">
        <v>224</v>
      </c>
      <c r="L148">
        <v>23</v>
      </c>
      <c r="M148">
        <v>3</v>
      </c>
      <c r="O148">
        <v>2</v>
      </c>
    </row>
    <row r="150" spans="1:15">
      <c r="A150">
        <v>61</v>
      </c>
      <c r="F150">
        <v>3</v>
      </c>
      <c r="G150" t="s">
        <v>172</v>
      </c>
      <c r="H150" t="s">
        <v>173</v>
      </c>
    </row>
    <row r="151" spans="1:15">
      <c r="A151">
        <v>61</v>
      </c>
      <c r="F151">
        <v>0</v>
      </c>
      <c r="G151" t="s">
        <v>174</v>
      </c>
      <c r="H151" t="s">
        <v>175</v>
      </c>
    </row>
    <row r="152" spans="1:15">
      <c r="A152">
        <v>61</v>
      </c>
      <c r="F152">
        <v>5</v>
      </c>
      <c r="G152" t="s">
        <v>176</v>
      </c>
      <c r="H152" t="s">
        <v>177</v>
      </c>
    </row>
    <row r="153" spans="1:15">
      <c r="A153">
        <v>61</v>
      </c>
      <c r="F153">
        <v>7</v>
      </c>
      <c r="G153" t="s">
        <v>178</v>
      </c>
      <c r="H153" t="s">
        <v>179</v>
      </c>
    </row>
    <row r="154" spans="1:15">
      <c r="A154">
        <v>61</v>
      </c>
      <c r="F154">
        <v>0</v>
      </c>
      <c r="G154" t="s">
        <v>180</v>
      </c>
      <c r="H154" t="s">
        <v>175</v>
      </c>
    </row>
    <row r="157" spans="1:15">
      <c r="A157">
        <v>70</v>
      </c>
      <c r="B157">
        <v>1</v>
      </c>
      <c r="D157">
        <v>1</v>
      </c>
      <c r="E157" t="s">
        <v>181</v>
      </c>
      <c r="F157" t="s">
        <v>182</v>
      </c>
      <c r="G157">
        <v>1</v>
      </c>
      <c r="H157">
        <v>0</v>
      </c>
      <c r="J157">
        <v>1</v>
      </c>
      <c r="K157">
        <v>0</v>
      </c>
      <c r="N157">
        <v>0</v>
      </c>
    </row>
    <row r="158" spans="1:15">
      <c r="A158">
        <v>70</v>
      </c>
      <c r="B158">
        <v>1</v>
      </c>
      <c r="D158">
        <v>2</v>
      </c>
      <c r="E158" t="s">
        <v>183</v>
      </c>
      <c r="F158" t="s">
        <v>184</v>
      </c>
      <c r="G158">
        <v>0</v>
      </c>
      <c r="H158">
        <v>0</v>
      </c>
      <c r="J158">
        <v>1</v>
      </c>
      <c r="K158">
        <v>0</v>
      </c>
      <c r="N158">
        <v>0</v>
      </c>
    </row>
    <row r="159" spans="1:15">
      <c r="A159">
        <v>70</v>
      </c>
      <c r="B159">
        <v>1</v>
      </c>
      <c r="D159">
        <v>3</v>
      </c>
      <c r="E159" t="s">
        <v>185</v>
      </c>
      <c r="F159" t="s">
        <v>186</v>
      </c>
      <c r="G159">
        <v>0</v>
      </c>
      <c r="H159">
        <v>0</v>
      </c>
      <c r="J159">
        <v>1</v>
      </c>
      <c r="K159">
        <v>0</v>
      </c>
      <c r="N159">
        <v>0</v>
      </c>
    </row>
    <row r="160" spans="1:15">
      <c r="A160">
        <v>70</v>
      </c>
      <c r="B160">
        <v>1</v>
      </c>
      <c r="D160">
        <v>4</v>
      </c>
      <c r="E160" t="s">
        <v>187</v>
      </c>
      <c r="F160" t="s">
        <v>188</v>
      </c>
      <c r="G160">
        <v>0</v>
      </c>
      <c r="H160">
        <v>0</v>
      </c>
      <c r="I160" t="s">
        <v>189</v>
      </c>
      <c r="J160">
        <v>0</v>
      </c>
      <c r="K160">
        <v>0</v>
      </c>
      <c r="N160">
        <v>0</v>
      </c>
    </row>
    <row r="161" spans="1:14">
      <c r="A161">
        <v>70</v>
      </c>
      <c r="B161">
        <v>1</v>
      </c>
      <c r="D161">
        <v>5</v>
      </c>
      <c r="E161" t="s">
        <v>190</v>
      </c>
      <c r="F161" t="s">
        <v>191</v>
      </c>
      <c r="G161">
        <v>0</v>
      </c>
      <c r="H161">
        <v>0</v>
      </c>
      <c r="I161" t="s">
        <v>192</v>
      </c>
      <c r="J161">
        <v>0</v>
      </c>
      <c r="K161">
        <v>0</v>
      </c>
      <c r="N161">
        <v>0</v>
      </c>
    </row>
    <row r="162" spans="1:14">
      <c r="A162">
        <v>70</v>
      </c>
      <c r="B162">
        <v>1</v>
      </c>
      <c r="D162">
        <v>6</v>
      </c>
      <c r="E162" t="s">
        <v>193</v>
      </c>
      <c r="F162" t="s">
        <v>194</v>
      </c>
      <c r="G162">
        <v>0</v>
      </c>
      <c r="H162">
        <v>0</v>
      </c>
      <c r="I162" t="s">
        <v>195</v>
      </c>
      <c r="J162">
        <v>0</v>
      </c>
      <c r="K162">
        <v>0</v>
      </c>
      <c r="N162">
        <v>0</v>
      </c>
    </row>
    <row r="163" spans="1:14">
      <c r="A163">
        <v>70</v>
      </c>
      <c r="B163">
        <v>1</v>
      </c>
      <c r="D163">
        <v>7</v>
      </c>
      <c r="E163" t="s">
        <v>196</v>
      </c>
      <c r="F163" t="s">
        <v>197</v>
      </c>
      <c r="G163">
        <v>0</v>
      </c>
      <c r="H163">
        <v>0</v>
      </c>
      <c r="J163">
        <v>0</v>
      </c>
      <c r="K163">
        <v>0</v>
      </c>
      <c r="N163">
        <v>0</v>
      </c>
    </row>
    <row r="164" spans="1:14">
      <c r="A164">
        <v>70</v>
      </c>
      <c r="B164">
        <v>1</v>
      </c>
      <c r="D164">
        <v>8</v>
      </c>
      <c r="E164" t="s">
        <v>198</v>
      </c>
      <c r="F164" t="s">
        <v>199</v>
      </c>
      <c r="G164">
        <v>0</v>
      </c>
      <c r="H164">
        <v>0</v>
      </c>
      <c r="I164" t="s">
        <v>200</v>
      </c>
      <c r="J164">
        <v>0</v>
      </c>
      <c r="K164">
        <v>0</v>
      </c>
      <c r="N164">
        <v>0</v>
      </c>
    </row>
    <row r="165" spans="1:14">
      <c r="A165">
        <v>70</v>
      </c>
      <c r="B165">
        <v>1</v>
      </c>
      <c r="D165">
        <v>9</v>
      </c>
      <c r="E165" t="s">
        <v>201</v>
      </c>
      <c r="F165" t="s">
        <v>202</v>
      </c>
      <c r="G165">
        <v>0</v>
      </c>
      <c r="H165">
        <v>0</v>
      </c>
      <c r="I165" t="s">
        <v>203</v>
      </c>
      <c r="J165">
        <v>0</v>
      </c>
      <c r="K165">
        <v>0</v>
      </c>
      <c r="N165">
        <v>0</v>
      </c>
    </row>
    <row r="166" spans="1:14">
      <c r="A166">
        <v>70</v>
      </c>
      <c r="B166">
        <v>1</v>
      </c>
      <c r="D166">
        <v>10</v>
      </c>
      <c r="E166" t="s">
        <v>204</v>
      </c>
      <c r="F166" t="s">
        <v>205</v>
      </c>
      <c r="G166">
        <v>0</v>
      </c>
      <c r="H166">
        <v>0</v>
      </c>
      <c r="I166" t="s">
        <v>206</v>
      </c>
      <c r="J166">
        <v>0</v>
      </c>
      <c r="K166">
        <v>0</v>
      </c>
      <c r="N166">
        <v>0</v>
      </c>
    </row>
    <row r="167" spans="1:14">
      <c r="A167">
        <v>70</v>
      </c>
      <c r="B167">
        <v>1</v>
      </c>
      <c r="D167">
        <v>11</v>
      </c>
      <c r="E167" t="s">
        <v>207</v>
      </c>
      <c r="F167" t="s">
        <v>208</v>
      </c>
      <c r="G167">
        <v>0</v>
      </c>
      <c r="H167">
        <v>0</v>
      </c>
      <c r="I167" t="s">
        <v>209</v>
      </c>
      <c r="J167">
        <v>0</v>
      </c>
      <c r="K167">
        <v>0</v>
      </c>
      <c r="N167">
        <v>0</v>
      </c>
    </row>
    <row r="168" spans="1:14">
      <c r="A168">
        <v>70</v>
      </c>
      <c r="B168">
        <v>1</v>
      </c>
      <c r="D168">
        <v>1</v>
      </c>
      <c r="E168" t="s">
        <v>210</v>
      </c>
      <c r="F168" t="s">
        <v>211</v>
      </c>
      <c r="G168">
        <v>0.9</v>
      </c>
      <c r="H168">
        <v>1</v>
      </c>
      <c r="I168" t="s">
        <v>212</v>
      </c>
      <c r="J168">
        <v>0</v>
      </c>
      <c r="K168">
        <v>0</v>
      </c>
      <c r="N168">
        <v>0</v>
      </c>
    </row>
    <row r="169" spans="1:14">
      <c r="A169">
        <v>70</v>
      </c>
      <c r="B169">
        <v>1</v>
      </c>
      <c r="D169">
        <v>2</v>
      </c>
      <c r="E169" t="s">
        <v>213</v>
      </c>
      <c r="F169" t="s">
        <v>214</v>
      </c>
      <c r="G169">
        <v>0.85</v>
      </c>
      <c r="H169">
        <v>1</v>
      </c>
      <c r="I169" t="s">
        <v>215</v>
      </c>
      <c r="J169">
        <v>0</v>
      </c>
      <c r="K169">
        <v>0</v>
      </c>
      <c r="N169">
        <v>0</v>
      </c>
    </row>
    <row r="170" spans="1:14">
      <c r="A170">
        <v>70</v>
      </c>
      <c r="B170">
        <v>1</v>
      </c>
      <c r="D170">
        <v>3</v>
      </c>
      <c r="E170" t="s">
        <v>216</v>
      </c>
      <c r="F170" t="s">
        <v>217</v>
      </c>
      <c r="G170">
        <v>1</v>
      </c>
      <c r="H170">
        <v>0.85</v>
      </c>
      <c r="I170" t="s">
        <v>218</v>
      </c>
      <c r="J170">
        <v>0</v>
      </c>
      <c r="K170">
        <v>0</v>
      </c>
      <c r="N170">
        <v>0</v>
      </c>
    </row>
    <row r="171" spans="1:14">
      <c r="A171">
        <v>70</v>
      </c>
      <c r="B171">
        <v>1</v>
      </c>
      <c r="D171">
        <v>4</v>
      </c>
      <c r="E171" t="s">
        <v>219</v>
      </c>
      <c r="F171" t="s">
        <v>220</v>
      </c>
      <c r="G171">
        <v>1</v>
      </c>
      <c r="H171">
        <v>0</v>
      </c>
      <c r="J171">
        <v>0</v>
      </c>
      <c r="K171">
        <v>0</v>
      </c>
      <c r="N171">
        <v>0</v>
      </c>
    </row>
    <row r="172" spans="1:14">
      <c r="A172">
        <v>70</v>
      </c>
      <c r="B172">
        <v>1</v>
      </c>
      <c r="D172">
        <v>5</v>
      </c>
      <c r="E172" t="s">
        <v>221</v>
      </c>
      <c r="F172" t="s">
        <v>222</v>
      </c>
      <c r="G172">
        <v>1</v>
      </c>
      <c r="H172">
        <v>0.8</v>
      </c>
      <c r="I172" t="s">
        <v>223</v>
      </c>
      <c r="J172">
        <v>0</v>
      </c>
      <c r="K172">
        <v>0</v>
      </c>
      <c r="N172">
        <v>0</v>
      </c>
    </row>
    <row r="173" spans="1:14">
      <c r="A173">
        <v>70</v>
      </c>
      <c r="B173">
        <v>1</v>
      </c>
      <c r="D173">
        <v>6</v>
      </c>
      <c r="E173" t="s">
        <v>224</v>
      </c>
      <c r="F173" t="s">
        <v>225</v>
      </c>
      <c r="G173">
        <v>0.85</v>
      </c>
      <c r="H173">
        <v>0</v>
      </c>
      <c r="J173">
        <v>0</v>
      </c>
      <c r="K173">
        <v>0</v>
      </c>
      <c r="N173">
        <v>0</v>
      </c>
    </row>
    <row r="174" spans="1:14">
      <c r="A174">
        <v>70</v>
      </c>
      <c r="B174">
        <v>1</v>
      </c>
      <c r="D174">
        <v>7</v>
      </c>
      <c r="E174" t="s">
        <v>226</v>
      </c>
      <c r="F174" t="s">
        <v>227</v>
      </c>
      <c r="G174">
        <v>0.8</v>
      </c>
      <c r="H174">
        <v>0</v>
      </c>
      <c r="J174">
        <v>0</v>
      </c>
      <c r="K174">
        <v>0</v>
      </c>
      <c r="N174">
        <v>0</v>
      </c>
    </row>
    <row r="175" spans="1:14">
      <c r="A175">
        <v>70</v>
      </c>
      <c r="B175">
        <v>1</v>
      </c>
      <c r="D175">
        <v>8</v>
      </c>
      <c r="E175" t="s">
        <v>228</v>
      </c>
      <c r="F175" t="s">
        <v>229</v>
      </c>
      <c r="G175">
        <v>0.94</v>
      </c>
      <c r="H175">
        <v>0</v>
      </c>
      <c r="J175">
        <v>0</v>
      </c>
      <c r="K175">
        <v>0</v>
      </c>
      <c r="N175">
        <v>0</v>
      </c>
    </row>
    <row r="176" spans="1:14">
      <c r="A176">
        <v>70</v>
      </c>
      <c r="B176">
        <v>1</v>
      </c>
      <c r="D176">
        <v>9</v>
      </c>
      <c r="E176" t="s">
        <v>230</v>
      </c>
      <c r="F176" t="s">
        <v>231</v>
      </c>
      <c r="G176">
        <v>0.9</v>
      </c>
      <c r="H176">
        <v>0</v>
      </c>
      <c r="J176">
        <v>0</v>
      </c>
      <c r="K176">
        <v>0</v>
      </c>
      <c r="N176">
        <v>0</v>
      </c>
    </row>
    <row r="177" spans="1:18">
      <c r="A177">
        <v>70</v>
      </c>
      <c r="B177">
        <v>1</v>
      </c>
      <c r="D177">
        <v>10</v>
      </c>
      <c r="E177" t="s">
        <v>232</v>
      </c>
      <c r="F177" t="s">
        <v>233</v>
      </c>
      <c r="G177">
        <v>0.6</v>
      </c>
      <c r="H177">
        <v>0</v>
      </c>
      <c r="J177">
        <v>0</v>
      </c>
      <c r="K177">
        <v>0</v>
      </c>
      <c r="N177">
        <v>0</v>
      </c>
    </row>
    <row r="178" spans="1:18">
      <c r="A178">
        <v>70</v>
      </c>
      <c r="B178">
        <v>1</v>
      </c>
      <c r="D178">
        <v>11</v>
      </c>
      <c r="E178" t="s">
        <v>234</v>
      </c>
      <c r="F178" t="s">
        <v>235</v>
      </c>
      <c r="G178">
        <v>1.2</v>
      </c>
      <c r="H178">
        <v>0</v>
      </c>
      <c r="J178">
        <v>0</v>
      </c>
      <c r="K178">
        <v>0</v>
      </c>
      <c r="N178">
        <v>0</v>
      </c>
    </row>
    <row r="179" spans="1:18">
      <c r="A179">
        <v>70</v>
      </c>
      <c r="B179">
        <v>1</v>
      </c>
      <c r="D179">
        <v>12</v>
      </c>
      <c r="E179" t="s">
        <v>236</v>
      </c>
      <c r="F179" t="s">
        <v>237</v>
      </c>
      <c r="G179">
        <v>0</v>
      </c>
      <c r="H179">
        <v>0</v>
      </c>
      <c r="J179">
        <v>0</v>
      </c>
      <c r="K179">
        <v>0</v>
      </c>
      <c r="N179">
        <v>0</v>
      </c>
    </row>
    <row r="180" spans="1:18">
      <c r="A180">
        <v>70</v>
      </c>
      <c r="B180">
        <v>1</v>
      </c>
      <c r="D180">
        <v>13</v>
      </c>
      <c r="E180" t="s">
        <v>238</v>
      </c>
      <c r="F180" t="s">
        <v>239</v>
      </c>
      <c r="G180">
        <v>0.94</v>
      </c>
      <c r="H180">
        <v>0</v>
      </c>
      <c r="J180">
        <v>0</v>
      </c>
      <c r="K180">
        <v>0</v>
      </c>
      <c r="N180">
        <v>0</v>
      </c>
    </row>
    <row r="182" spans="1:18">
      <c r="A182">
        <v>-1</v>
      </c>
    </row>
    <row r="184" spans="1:18">
      <c r="A184">
        <v>75</v>
      </c>
      <c r="B184" t="s">
        <v>240</v>
      </c>
      <c r="C184">
        <v>2015</v>
      </c>
      <c r="D184">
        <v>0</v>
      </c>
      <c r="E184">
        <v>11</v>
      </c>
      <c r="F184">
        <v>0</v>
      </c>
      <c r="G184">
        <v>0</v>
      </c>
      <c r="H184">
        <v>1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277615065</v>
      </c>
      <c r="O184">
        <v>1</v>
      </c>
    </row>
    <row r="185" spans="1:18">
      <c r="A185">
        <v>1</v>
      </c>
      <c r="B185" t="s">
        <v>241</v>
      </c>
      <c r="C185" t="s">
        <v>242</v>
      </c>
      <c r="D185">
        <v>2015</v>
      </c>
      <c r="E185">
        <v>11</v>
      </c>
      <c r="F185">
        <v>1</v>
      </c>
      <c r="G185">
        <v>1</v>
      </c>
      <c r="H185">
        <v>0</v>
      </c>
      <c r="I185">
        <v>2</v>
      </c>
      <c r="J185">
        <v>1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1</v>
      </c>
      <c r="Q185">
        <v>1</v>
      </c>
    </row>
    <row r="186" spans="1:18">
      <c r="A186">
        <v>3</v>
      </c>
      <c r="B186" t="s">
        <v>243</v>
      </c>
      <c r="C186">
        <v>1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2</v>
      </c>
      <c r="K186">
        <v>1</v>
      </c>
      <c r="L186">
        <v>1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1</v>
      </c>
    </row>
    <row r="187" spans="1:18">
      <c r="A187">
        <v>3</v>
      </c>
      <c r="B187" t="s">
        <v>243</v>
      </c>
      <c r="C187">
        <v>1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2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</row>
    <row r="191" spans="1:18">
      <c r="A191">
        <v>65</v>
      </c>
      <c r="C191">
        <v>1</v>
      </c>
      <c r="D191">
        <v>0</v>
      </c>
      <c r="E191">
        <v>200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0"/>
  <sheetViews>
    <sheetView workbookViewId="0"/>
  </sheetViews>
  <sheetFormatPr defaultRowHeight="12.75"/>
  <sheetData>
    <row r="1" spans="1:133">
      <c r="A1">
        <v>0</v>
      </c>
      <c r="B1" t="s">
        <v>41</v>
      </c>
      <c r="D1" t="s">
        <v>244</v>
      </c>
      <c r="F1">
        <v>0</v>
      </c>
      <c r="G1">
        <v>0</v>
      </c>
      <c r="H1">
        <v>0</v>
      </c>
      <c r="I1" t="s">
        <v>43</v>
      </c>
      <c r="K1">
        <v>1</v>
      </c>
      <c r="L1">
        <v>40934</v>
      </c>
      <c r="M1">
        <v>186201006</v>
      </c>
    </row>
    <row r="12" spans="1:133">
      <c r="A12">
        <v>1</v>
      </c>
      <c r="B12">
        <v>47</v>
      </c>
      <c r="C12">
        <v>0</v>
      </c>
      <c r="E12">
        <v>0</v>
      </c>
      <c r="F12" t="s">
        <v>44</v>
      </c>
      <c r="G12" t="s">
        <v>4</v>
      </c>
      <c r="I12">
        <v>0</v>
      </c>
      <c r="O12">
        <v>0</v>
      </c>
      <c r="P12">
        <v>0</v>
      </c>
      <c r="Q12">
        <v>0</v>
      </c>
      <c r="R12">
        <v>0</v>
      </c>
      <c r="V12">
        <v>0</v>
      </c>
      <c r="BH12" t="s">
        <v>45</v>
      </c>
      <c r="BI12" t="s">
        <v>46</v>
      </c>
      <c r="BJ12">
        <v>1</v>
      </c>
      <c r="BK12">
        <v>1</v>
      </c>
      <c r="BL12">
        <v>0</v>
      </c>
      <c r="BM12">
        <v>1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Z12" t="s">
        <v>47</v>
      </c>
      <c r="CA12" t="s">
        <v>48</v>
      </c>
      <c r="CB12" t="s">
        <v>48</v>
      </c>
      <c r="CC12" t="s">
        <v>48</v>
      </c>
      <c r="CD12" t="s">
        <v>48</v>
      </c>
      <c r="CE12" t="s">
        <v>49</v>
      </c>
      <c r="CF12">
        <v>0</v>
      </c>
      <c r="CG12">
        <v>0</v>
      </c>
      <c r="CH12">
        <v>0</v>
      </c>
      <c r="EC12">
        <v>0</v>
      </c>
    </row>
    <row r="14" spans="1:133">
      <c r="A14">
        <v>22</v>
      </c>
      <c r="B14">
        <v>0</v>
      </c>
      <c r="C14">
        <v>0</v>
      </c>
      <c r="D14">
        <v>277615065</v>
      </c>
      <c r="E14">
        <v>0</v>
      </c>
      <c r="F14">
        <v>3</v>
      </c>
    </row>
    <row r="16" spans="1:133">
      <c r="A16">
        <v>3</v>
      </c>
      <c r="B16">
        <v>1</v>
      </c>
      <c r="C16" t="s">
        <v>50</v>
      </c>
      <c r="D16" t="s">
        <v>50</v>
      </c>
      <c r="E16">
        <v>63.389310000000002</v>
      </c>
      <c r="F16">
        <v>186.61069000000001</v>
      </c>
      <c r="G16">
        <v>0</v>
      </c>
      <c r="H16">
        <v>0</v>
      </c>
      <c r="I16">
        <v>250</v>
      </c>
      <c r="J16">
        <v>66.373540000000006</v>
      </c>
      <c r="AI16">
        <v>0</v>
      </c>
      <c r="AJ16">
        <v>0</v>
      </c>
      <c r="AN16">
        <v>0</v>
      </c>
      <c r="AT16">
        <v>174740.81</v>
      </c>
      <c r="AU16">
        <v>92195.29</v>
      </c>
      <c r="AV16">
        <v>0</v>
      </c>
      <c r="AW16">
        <v>0</v>
      </c>
      <c r="AX16">
        <v>0</v>
      </c>
      <c r="AY16">
        <v>16171.98</v>
      </c>
      <c r="AZ16">
        <v>5030.78</v>
      </c>
      <c r="BA16">
        <v>66373.539999999994</v>
      </c>
      <c r="BB16">
        <v>63389.31</v>
      </c>
      <c r="BC16">
        <v>186610.69</v>
      </c>
      <c r="BD16">
        <v>0</v>
      </c>
      <c r="BE16">
        <v>0</v>
      </c>
      <c r="BF16">
        <v>420.52948999999995</v>
      </c>
      <c r="BG16">
        <v>18.096109999999999</v>
      </c>
      <c r="BH16">
        <v>23.25</v>
      </c>
      <c r="BI16">
        <v>45169.38</v>
      </c>
      <c r="BJ16">
        <v>30089.81</v>
      </c>
      <c r="BK16">
        <v>250000</v>
      </c>
    </row>
    <row r="18" spans="1:15">
      <c r="A18">
        <v>51</v>
      </c>
      <c r="E18">
        <v>63.389310000000002</v>
      </c>
      <c r="F18">
        <v>186.61069000000001</v>
      </c>
      <c r="G18">
        <v>0</v>
      </c>
      <c r="H18">
        <v>0</v>
      </c>
      <c r="I18">
        <v>250</v>
      </c>
      <c r="J18">
        <v>66.373540000000006</v>
      </c>
    </row>
    <row r="20" spans="1:15">
      <c r="A20">
        <v>50</v>
      </c>
      <c r="B20">
        <v>0</v>
      </c>
      <c r="C20">
        <v>0</v>
      </c>
      <c r="D20">
        <v>1</v>
      </c>
      <c r="E20">
        <v>201</v>
      </c>
      <c r="F20">
        <v>174740.81</v>
      </c>
      <c r="G20" t="s">
        <v>125</v>
      </c>
      <c r="H20" t="s">
        <v>126</v>
      </c>
      <c r="K20">
        <v>201</v>
      </c>
      <c r="L20">
        <v>1</v>
      </c>
      <c r="M20">
        <v>3</v>
      </c>
      <c r="O20">
        <v>2</v>
      </c>
    </row>
    <row r="21" spans="1:15">
      <c r="A21">
        <v>50</v>
      </c>
      <c r="B21">
        <v>0</v>
      </c>
      <c r="C21">
        <v>0</v>
      </c>
      <c r="D21">
        <v>1</v>
      </c>
      <c r="E21">
        <v>202</v>
      </c>
      <c r="F21">
        <v>92195.29</v>
      </c>
      <c r="G21" t="s">
        <v>127</v>
      </c>
      <c r="H21" t="s">
        <v>128</v>
      </c>
      <c r="K21">
        <v>202</v>
      </c>
      <c r="L21">
        <v>2</v>
      </c>
      <c r="M21">
        <v>3</v>
      </c>
      <c r="O21">
        <v>2</v>
      </c>
    </row>
    <row r="22" spans="1:15">
      <c r="A22">
        <v>50</v>
      </c>
      <c r="B22">
        <v>0</v>
      </c>
      <c r="C22">
        <v>0</v>
      </c>
      <c r="D22">
        <v>1</v>
      </c>
      <c r="E22">
        <v>222</v>
      </c>
      <c r="F22">
        <v>0</v>
      </c>
      <c r="G22" t="s">
        <v>129</v>
      </c>
      <c r="H22" t="s">
        <v>130</v>
      </c>
      <c r="K22">
        <v>222</v>
      </c>
      <c r="L22">
        <v>3</v>
      </c>
      <c r="M22">
        <v>3</v>
      </c>
      <c r="O22">
        <v>2</v>
      </c>
    </row>
    <row r="23" spans="1:15">
      <c r="A23">
        <v>50</v>
      </c>
      <c r="B23">
        <v>0</v>
      </c>
      <c r="C23">
        <v>0</v>
      </c>
      <c r="D23">
        <v>1</v>
      </c>
      <c r="E23">
        <v>225</v>
      </c>
      <c r="F23">
        <v>92195.29</v>
      </c>
      <c r="G23" t="s">
        <v>131</v>
      </c>
      <c r="H23" t="s">
        <v>132</v>
      </c>
      <c r="K23">
        <v>225</v>
      </c>
      <c r="L23">
        <v>4</v>
      </c>
      <c r="M23">
        <v>3</v>
      </c>
      <c r="O23">
        <v>2</v>
      </c>
    </row>
    <row r="24" spans="1:15">
      <c r="A24">
        <v>50</v>
      </c>
      <c r="B24">
        <v>0</v>
      </c>
      <c r="C24">
        <v>0</v>
      </c>
      <c r="D24">
        <v>1</v>
      </c>
      <c r="E24">
        <v>226</v>
      </c>
      <c r="F24">
        <v>92195.29</v>
      </c>
      <c r="G24" t="s">
        <v>133</v>
      </c>
      <c r="H24" t="s">
        <v>134</v>
      </c>
      <c r="K24">
        <v>226</v>
      </c>
      <c r="L24">
        <v>5</v>
      </c>
      <c r="M24">
        <v>3</v>
      </c>
      <c r="O24">
        <v>2</v>
      </c>
    </row>
    <row r="25" spans="1:15">
      <c r="A25">
        <v>50</v>
      </c>
      <c r="B25">
        <v>0</v>
      </c>
      <c r="C25">
        <v>0</v>
      </c>
      <c r="D25">
        <v>1</v>
      </c>
      <c r="E25">
        <v>227</v>
      </c>
      <c r="F25">
        <v>0</v>
      </c>
      <c r="G25" t="s">
        <v>135</v>
      </c>
      <c r="H25" t="s">
        <v>136</v>
      </c>
      <c r="K25">
        <v>227</v>
      </c>
      <c r="L25">
        <v>6</v>
      </c>
      <c r="M25">
        <v>3</v>
      </c>
      <c r="O25">
        <v>2</v>
      </c>
    </row>
    <row r="26" spans="1:15">
      <c r="A26">
        <v>50</v>
      </c>
      <c r="B26">
        <v>0</v>
      </c>
      <c r="C26">
        <v>0</v>
      </c>
      <c r="D26">
        <v>1</v>
      </c>
      <c r="E26">
        <v>228</v>
      </c>
      <c r="F26">
        <v>92195.29</v>
      </c>
      <c r="G26" t="s">
        <v>137</v>
      </c>
      <c r="H26" t="s">
        <v>138</v>
      </c>
      <c r="K26">
        <v>228</v>
      </c>
      <c r="L26">
        <v>7</v>
      </c>
      <c r="M26">
        <v>3</v>
      </c>
      <c r="O26">
        <v>2</v>
      </c>
    </row>
    <row r="27" spans="1:15">
      <c r="A27">
        <v>50</v>
      </c>
      <c r="B27">
        <v>0</v>
      </c>
      <c r="C27">
        <v>0</v>
      </c>
      <c r="D27">
        <v>1</v>
      </c>
      <c r="E27">
        <v>216</v>
      </c>
      <c r="F27">
        <v>0</v>
      </c>
      <c r="G27" t="s">
        <v>139</v>
      </c>
      <c r="H27" t="s">
        <v>140</v>
      </c>
      <c r="K27">
        <v>216</v>
      </c>
      <c r="L27">
        <v>8</v>
      </c>
      <c r="M27">
        <v>3</v>
      </c>
      <c r="O27">
        <v>2</v>
      </c>
    </row>
    <row r="28" spans="1:15">
      <c r="A28">
        <v>50</v>
      </c>
      <c r="B28">
        <v>0</v>
      </c>
      <c r="C28">
        <v>0</v>
      </c>
      <c r="D28">
        <v>1</v>
      </c>
      <c r="E28">
        <v>223</v>
      </c>
      <c r="F28">
        <v>0</v>
      </c>
      <c r="G28" t="s">
        <v>141</v>
      </c>
      <c r="H28" t="s">
        <v>142</v>
      </c>
      <c r="K28">
        <v>223</v>
      </c>
      <c r="L28">
        <v>9</v>
      </c>
      <c r="M28">
        <v>3</v>
      </c>
      <c r="O28">
        <v>2</v>
      </c>
    </row>
    <row r="29" spans="1:15">
      <c r="A29">
        <v>50</v>
      </c>
      <c r="B29">
        <v>0</v>
      </c>
      <c r="C29">
        <v>0</v>
      </c>
      <c r="D29">
        <v>1</v>
      </c>
      <c r="E29">
        <v>229</v>
      </c>
      <c r="F29">
        <v>0</v>
      </c>
      <c r="G29" t="s">
        <v>143</v>
      </c>
      <c r="H29" t="s">
        <v>144</v>
      </c>
      <c r="K29">
        <v>229</v>
      </c>
      <c r="L29">
        <v>10</v>
      </c>
      <c r="M29">
        <v>3</v>
      </c>
      <c r="O29">
        <v>2</v>
      </c>
    </row>
    <row r="30" spans="1:15">
      <c r="A30">
        <v>50</v>
      </c>
      <c r="B30">
        <v>0</v>
      </c>
      <c r="C30">
        <v>0</v>
      </c>
      <c r="D30">
        <v>1</v>
      </c>
      <c r="E30">
        <v>203</v>
      </c>
      <c r="F30">
        <v>16171.98</v>
      </c>
      <c r="G30" t="s">
        <v>145</v>
      </c>
      <c r="H30" t="s">
        <v>146</v>
      </c>
      <c r="K30">
        <v>203</v>
      </c>
      <c r="L30">
        <v>11</v>
      </c>
      <c r="M30">
        <v>3</v>
      </c>
      <c r="O30">
        <v>2</v>
      </c>
    </row>
    <row r="31" spans="1:15">
      <c r="A31">
        <v>50</v>
      </c>
      <c r="B31">
        <v>0</v>
      </c>
      <c r="C31">
        <v>0</v>
      </c>
      <c r="D31">
        <v>1</v>
      </c>
      <c r="E31">
        <v>204</v>
      </c>
      <c r="F31">
        <v>5030.78</v>
      </c>
      <c r="G31" t="s">
        <v>147</v>
      </c>
      <c r="H31" t="s">
        <v>148</v>
      </c>
      <c r="K31">
        <v>204</v>
      </c>
      <c r="L31">
        <v>12</v>
      </c>
      <c r="M31">
        <v>3</v>
      </c>
      <c r="O31">
        <v>2</v>
      </c>
    </row>
    <row r="32" spans="1:15">
      <c r="A32">
        <v>50</v>
      </c>
      <c r="B32">
        <v>0</v>
      </c>
      <c r="C32">
        <v>0</v>
      </c>
      <c r="D32">
        <v>1</v>
      </c>
      <c r="E32">
        <v>205</v>
      </c>
      <c r="F32">
        <v>66373.539999999994</v>
      </c>
      <c r="G32" t="s">
        <v>149</v>
      </c>
      <c r="H32" t="s">
        <v>150</v>
      </c>
      <c r="K32">
        <v>205</v>
      </c>
      <c r="L32">
        <v>13</v>
      </c>
      <c r="M32">
        <v>3</v>
      </c>
      <c r="O32">
        <v>2</v>
      </c>
    </row>
    <row r="33" spans="1:17">
      <c r="A33">
        <v>50</v>
      </c>
      <c r="B33">
        <v>0</v>
      </c>
      <c r="C33">
        <v>0</v>
      </c>
      <c r="D33">
        <v>1</v>
      </c>
      <c r="E33">
        <v>214</v>
      </c>
      <c r="F33">
        <v>63389.31</v>
      </c>
      <c r="G33" t="s">
        <v>151</v>
      </c>
      <c r="H33" t="s">
        <v>152</v>
      </c>
      <c r="K33">
        <v>214</v>
      </c>
      <c r="L33">
        <v>14</v>
      </c>
      <c r="M33">
        <v>3</v>
      </c>
      <c r="O33">
        <v>2</v>
      </c>
    </row>
    <row r="34" spans="1:17">
      <c r="A34">
        <v>50</v>
      </c>
      <c r="B34">
        <v>0</v>
      </c>
      <c r="C34">
        <v>0</v>
      </c>
      <c r="D34">
        <v>1</v>
      </c>
      <c r="E34">
        <v>215</v>
      </c>
      <c r="F34">
        <v>186610.69</v>
      </c>
      <c r="G34" t="s">
        <v>153</v>
      </c>
      <c r="H34" t="s">
        <v>154</v>
      </c>
      <c r="K34">
        <v>215</v>
      </c>
      <c r="L34">
        <v>15</v>
      </c>
      <c r="M34">
        <v>3</v>
      </c>
      <c r="O34">
        <v>2</v>
      </c>
    </row>
    <row r="35" spans="1:17">
      <c r="A35">
        <v>50</v>
      </c>
      <c r="B35">
        <v>0</v>
      </c>
      <c r="C35">
        <v>0</v>
      </c>
      <c r="D35">
        <v>1</v>
      </c>
      <c r="E35">
        <v>217</v>
      </c>
      <c r="F35">
        <v>0</v>
      </c>
      <c r="G35" t="s">
        <v>155</v>
      </c>
      <c r="H35" t="s">
        <v>156</v>
      </c>
      <c r="K35">
        <v>217</v>
      </c>
      <c r="L35">
        <v>16</v>
      </c>
      <c r="M35">
        <v>3</v>
      </c>
      <c r="O35">
        <v>2</v>
      </c>
    </row>
    <row r="36" spans="1:17">
      <c r="A36">
        <v>50</v>
      </c>
      <c r="B36">
        <v>0</v>
      </c>
      <c r="C36">
        <v>0</v>
      </c>
      <c r="D36">
        <v>1</v>
      </c>
      <c r="E36">
        <v>206</v>
      </c>
      <c r="F36">
        <v>0</v>
      </c>
      <c r="G36" t="s">
        <v>157</v>
      </c>
      <c r="H36" t="s">
        <v>158</v>
      </c>
      <c r="K36">
        <v>206</v>
      </c>
      <c r="L36">
        <v>17</v>
      </c>
      <c r="M36">
        <v>3</v>
      </c>
      <c r="O36">
        <v>2</v>
      </c>
    </row>
    <row r="37" spans="1:17">
      <c r="A37">
        <v>50</v>
      </c>
      <c r="B37">
        <v>0</v>
      </c>
      <c r="C37">
        <v>0</v>
      </c>
      <c r="D37">
        <v>1</v>
      </c>
      <c r="E37">
        <v>207</v>
      </c>
      <c r="F37">
        <v>420.52948999999995</v>
      </c>
      <c r="G37" t="s">
        <v>159</v>
      </c>
      <c r="H37" t="s">
        <v>160</v>
      </c>
      <c r="K37">
        <v>207</v>
      </c>
      <c r="L37">
        <v>18</v>
      </c>
      <c r="M37">
        <v>3</v>
      </c>
      <c r="O37">
        <v>-1</v>
      </c>
    </row>
    <row r="38" spans="1:17">
      <c r="A38">
        <v>50</v>
      </c>
      <c r="B38">
        <v>0</v>
      </c>
      <c r="C38">
        <v>0</v>
      </c>
      <c r="D38">
        <v>1</v>
      </c>
      <c r="E38">
        <v>208</v>
      </c>
      <c r="F38">
        <v>18.096109999999999</v>
      </c>
      <c r="G38" t="s">
        <v>161</v>
      </c>
      <c r="H38" t="s">
        <v>162</v>
      </c>
      <c r="K38">
        <v>208</v>
      </c>
      <c r="L38">
        <v>19</v>
      </c>
      <c r="M38">
        <v>3</v>
      </c>
      <c r="O38">
        <v>-1</v>
      </c>
    </row>
    <row r="39" spans="1:17">
      <c r="A39">
        <v>50</v>
      </c>
      <c r="B39">
        <v>0</v>
      </c>
      <c r="C39">
        <v>0</v>
      </c>
      <c r="D39">
        <v>1</v>
      </c>
      <c r="E39">
        <v>209</v>
      </c>
      <c r="F39">
        <v>23.25</v>
      </c>
      <c r="G39" t="s">
        <v>163</v>
      </c>
      <c r="H39" t="s">
        <v>164</v>
      </c>
      <c r="K39">
        <v>209</v>
      </c>
      <c r="L39">
        <v>20</v>
      </c>
      <c r="M39">
        <v>3</v>
      </c>
      <c r="O39">
        <v>2</v>
      </c>
    </row>
    <row r="40" spans="1:17">
      <c r="A40">
        <v>50</v>
      </c>
      <c r="B40">
        <v>0</v>
      </c>
      <c r="C40">
        <v>0</v>
      </c>
      <c r="D40">
        <v>1</v>
      </c>
      <c r="E40">
        <v>210</v>
      </c>
      <c r="F40">
        <v>45169.38</v>
      </c>
      <c r="G40" t="s">
        <v>165</v>
      </c>
      <c r="H40" t="s">
        <v>166</v>
      </c>
      <c r="K40">
        <v>210</v>
      </c>
      <c r="L40">
        <v>21</v>
      </c>
      <c r="M40">
        <v>3</v>
      </c>
      <c r="O40">
        <v>2</v>
      </c>
    </row>
    <row r="41" spans="1:17">
      <c r="A41">
        <v>50</v>
      </c>
      <c r="B41">
        <v>0</v>
      </c>
      <c r="C41">
        <v>0</v>
      </c>
      <c r="D41">
        <v>1</v>
      </c>
      <c r="E41">
        <v>211</v>
      </c>
      <c r="F41">
        <v>30089.81</v>
      </c>
      <c r="G41" t="s">
        <v>167</v>
      </c>
      <c r="H41" t="s">
        <v>168</v>
      </c>
      <c r="K41">
        <v>211</v>
      </c>
      <c r="L41">
        <v>22</v>
      </c>
      <c r="M41">
        <v>3</v>
      </c>
      <c r="O41">
        <v>2</v>
      </c>
    </row>
    <row r="42" spans="1:17">
      <c r="A42">
        <v>50</v>
      </c>
      <c r="B42">
        <v>0</v>
      </c>
      <c r="C42">
        <v>0</v>
      </c>
      <c r="D42">
        <v>1</v>
      </c>
      <c r="E42">
        <v>224</v>
      </c>
      <c r="F42">
        <v>250000</v>
      </c>
      <c r="G42" t="s">
        <v>169</v>
      </c>
      <c r="H42" t="s">
        <v>170</v>
      </c>
      <c r="K42">
        <v>224</v>
      </c>
      <c r="L42">
        <v>23</v>
      </c>
      <c r="M42">
        <v>3</v>
      </c>
      <c r="O42">
        <v>2</v>
      </c>
    </row>
    <row r="44" spans="1:17">
      <c r="A44">
        <v>-1</v>
      </c>
    </row>
    <row r="47" spans="1:17">
      <c r="A47">
        <v>75</v>
      </c>
      <c r="B47" t="s">
        <v>240</v>
      </c>
      <c r="C47">
        <v>2015</v>
      </c>
      <c r="D47">
        <v>0</v>
      </c>
      <c r="E47">
        <v>11</v>
      </c>
      <c r="F47">
        <v>0</v>
      </c>
      <c r="G47">
        <v>0</v>
      </c>
      <c r="H47">
        <v>1</v>
      </c>
      <c r="I47">
        <v>0</v>
      </c>
      <c r="J47">
        <v>1</v>
      </c>
      <c r="K47">
        <v>0</v>
      </c>
      <c r="L47">
        <v>0</v>
      </c>
      <c r="M47">
        <v>0</v>
      </c>
      <c r="N47">
        <v>277615065</v>
      </c>
      <c r="O47">
        <v>1</v>
      </c>
    </row>
    <row r="48" spans="1:17">
      <c r="A48">
        <v>1</v>
      </c>
      <c r="B48" t="s">
        <v>241</v>
      </c>
      <c r="C48" t="s">
        <v>242</v>
      </c>
      <c r="D48">
        <v>2015</v>
      </c>
      <c r="E48">
        <v>11</v>
      </c>
      <c r="F48">
        <v>1</v>
      </c>
      <c r="G48">
        <v>1</v>
      </c>
      <c r="H48">
        <v>0</v>
      </c>
      <c r="I48">
        <v>2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</row>
    <row r="49" spans="1:18">
      <c r="A49">
        <v>3</v>
      </c>
      <c r="B49" t="s">
        <v>243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2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</row>
    <row r="50" spans="1:18">
      <c r="A50">
        <v>3</v>
      </c>
      <c r="B50" t="s">
        <v>243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2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71"/>
  <sheetViews>
    <sheetView workbookViewId="0"/>
  </sheetViews>
  <sheetFormatPr defaultRowHeight="12.75"/>
  <sheetData>
    <row r="1" spans="1:106">
      <c r="A1" s="12">
        <f>ROW(Source!A28)</f>
        <v>28</v>
      </c>
      <c r="B1">
        <v>277615065</v>
      </c>
      <c r="C1">
        <v>277615219</v>
      </c>
      <c r="D1">
        <v>11717337</v>
      </c>
      <c r="E1">
        <v>1</v>
      </c>
      <c r="F1">
        <v>1</v>
      </c>
      <c r="G1">
        <v>1</v>
      </c>
      <c r="H1">
        <v>1</v>
      </c>
      <c r="I1" t="s">
        <v>245</v>
      </c>
      <c r="K1" t="s">
        <v>246</v>
      </c>
      <c r="L1">
        <v>1369</v>
      </c>
      <c r="N1">
        <v>1013</v>
      </c>
      <c r="O1" t="s">
        <v>247</v>
      </c>
      <c r="P1" t="s">
        <v>247</v>
      </c>
      <c r="Q1">
        <v>1</v>
      </c>
      <c r="W1">
        <v>0</v>
      </c>
      <c r="X1">
        <v>625109291</v>
      </c>
      <c r="Y1">
        <v>120</v>
      </c>
      <c r="AA1">
        <v>0</v>
      </c>
      <c r="AB1">
        <v>0</v>
      </c>
      <c r="AC1">
        <v>0</v>
      </c>
      <c r="AD1">
        <v>9.4</v>
      </c>
      <c r="AE1">
        <v>0</v>
      </c>
      <c r="AF1">
        <v>0</v>
      </c>
      <c r="AG1">
        <v>0</v>
      </c>
      <c r="AH1">
        <v>9.4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120</v>
      </c>
      <c r="AV1">
        <v>1</v>
      </c>
      <c r="AW1">
        <v>2</v>
      </c>
      <c r="AX1">
        <v>277615239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 s="12">
        <f>Y1*Source!I28</f>
        <v>228</v>
      </c>
      <c r="CY1" s="12">
        <f>AD1</f>
        <v>9.4</v>
      </c>
      <c r="CZ1" s="12">
        <f>AH1</f>
        <v>9.4</v>
      </c>
      <c r="DA1" s="12">
        <f>AL1</f>
        <v>1</v>
      </c>
      <c r="DB1">
        <v>0</v>
      </c>
    </row>
    <row r="2" spans="1:106">
      <c r="A2" s="12">
        <f>ROW(Source!A28)</f>
        <v>28</v>
      </c>
      <c r="B2">
        <v>277615065</v>
      </c>
      <c r="C2">
        <v>277615219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77</v>
      </c>
      <c r="K2" t="s">
        <v>248</v>
      </c>
      <c r="L2">
        <v>608254</v>
      </c>
      <c r="N2">
        <v>1013</v>
      </c>
      <c r="O2" t="s">
        <v>249</v>
      </c>
      <c r="P2" t="s">
        <v>249</v>
      </c>
      <c r="Q2">
        <v>1</v>
      </c>
      <c r="W2">
        <v>0</v>
      </c>
      <c r="X2">
        <v>-185737400</v>
      </c>
      <c r="Y2">
        <v>2.5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2.5</v>
      </c>
      <c r="AV2">
        <v>2</v>
      </c>
      <c r="AW2">
        <v>2</v>
      </c>
      <c r="AX2">
        <v>277615240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 s="12">
        <f>Y2*Source!I28</f>
        <v>4.75</v>
      </c>
      <c r="CY2" s="12">
        <f>AD2</f>
        <v>0</v>
      </c>
      <c r="CZ2" s="12">
        <f>AH2</f>
        <v>0</v>
      </c>
      <c r="DA2" s="12">
        <f>AL2</f>
        <v>1</v>
      </c>
      <c r="DB2">
        <v>0</v>
      </c>
    </row>
    <row r="3" spans="1:106">
      <c r="A3" s="12">
        <f>ROW(Source!A28)</f>
        <v>28</v>
      </c>
      <c r="B3">
        <v>277615065</v>
      </c>
      <c r="C3">
        <v>277615219</v>
      </c>
      <c r="D3">
        <v>170400453</v>
      </c>
      <c r="E3">
        <v>1</v>
      </c>
      <c r="F3">
        <v>1</v>
      </c>
      <c r="G3">
        <v>1</v>
      </c>
      <c r="H3">
        <v>2</v>
      </c>
      <c r="I3" t="s">
        <v>250</v>
      </c>
      <c r="J3" t="s">
        <v>251</v>
      </c>
      <c r="K3" t="s">
        <v>252</v>
      </c>
      <c r="L3">
        <v>1368</v>
      </c>
      <c r="N3">
        <v>1011</v>
      </c>
      <c r="O3" t="s">
        <v>253</v>
      </c>
      <c r="P3" t="s">
        <v>253</v>
      </c>
      <c r="Q3">
        <v>1</v>
      </c>
      <c r="W3">
        <v>0</v>
      </c>
      <c r="X3">
        <v>1051319326</v>
      </c>
      <c r="Y3">
        <v>0.5</v>
      </c>
      <c r="AA3">
        <v>0</v>
      </c>
      <c r="AB3">
        <v>134.65</v>
      </c>
      <c r="AC3">
        <v>13.5</v>
      </c>
      <c r="AD3">
        <v>0</v>
      </c>
      <c r="AE3">
        <v>0</v>
      </c>
      <c r="AF3">
        <v>134.65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0.5</v>
      </c>
      <c r="AV3">
        <v>0</v>
      </c>
      <c r="AW3">
        <v>2</v>
      </c>
      <c r="AX3">
        <v>277615241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 s="12">
        <f>Y3*Source!I28</f>
        <v>0.95</v>
      </c>
      <c r="CY3" s="12">
        <f t="shared" ref="CY3:CY11" si="0">AB3</f>
        <v>134.65</v>
      </c>
      <c r="CZ3" s="12">
        <f t="shared" ref="CZ3:CZ11" si="1">AF3</f>
        <v>134.65</v>
      </c>
      <c r="DA3" s="12">
        <f t="shared" ref="DA3:DA11" si="2">AJ3</f>
        <v>1</v>
      </c>
      <c r="DB3">
        <v>0</v>
      </c>
    </row>
    <row r="4" spans="1:106">
      <c r="A4" s="12">
        <f>ROW(Source!A28)</f>
        <v>28</v>
      </c>
      <c r="B4">
        <v>277615065</v>
      </c>
      <c r="C4">
        <v>277615219</v>
      </c>
      <c r="D4">
        <v>170381807</v>
      </c>
      <c r="E4">
        <v>1</v>
      </c>
      <c r="F4">
        <v>1</v>
      </c>
      <c r="G4">
        <v>1</v>
      </c>
      <c r="H4">
        <v>2</v>
      </c>
      <c r="I4" t="s">
        <v>254</v>
      </c>
      <c r="J4" t="s">
        <v>255</v>
      </c>
      <c r="K4" t="s">
        <v>256</v>
      </c>
      <c r="L4">
        <v>1368</v>
      </c>
      <c r="N4">
        <v>1011</v>
      </c>
      <c r="O4" t="s">
        <v>253</v>
      </c>
      <c r="P4" t="s">
        <v>253</v>
      </c>
      <c r="Q4">
        <v>1</v>
      </c>
      <c r="W4">
        <v>0</v>
      </c>
      <c r="X4">
        <v>-1256135270</v>
      </c>
      <c r="Y4">
        <v>1.37</v>
      </c>
      <c r="AA4">
        <v>0</v>
      </c>
      <c r="AB4">
        <v>6.9</v>
      </c>
      <c r="AC4">
        <v>0</v>
      </c>
      <c r="AD4">
        <v>0</v>
      </c>
      <c r="AE4">
        <v>0</v>
      </c>
      <c r="AF4">
        <v>6.9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1.37</v>
      </c>
      <c r="AV4">
        <v>0</v>
      </c>
      <c r="AW4">
        <v>2</v>
      </c>
      <c r="AX4">
        <v>277615242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 s="12">
        <f>Y4*Source!I28</f>
        <v>2.6030000000000002</v>
      </c>
      <c r="CY4" s="12">
        <f t="shared" si="0"/>
        <v>6.9</v>
      </c>
      <c r="CZ4" s="12">
        <f t="shared" si="1"/>
        <v>6.9</v>
      </c>
      <c r="DA4" s="12">
        <f t="shared" si="2"/>
        <v>1</v>
      </c>
      <c r="DB4">
        <v>0</v>
      </c>
    </row>
    <row r="5" spans="1:106">
      <c r="A5" s="12">
        <f>ROW(Source!A28)</f>
        <v>28</v>
      </c>
      <c r="B5">
        <v>277615065</v>
      </c>
      <c r="C5">
        <v>277615219</v>
      </c>
      <c r="D5">
        <v>170350742</v>
      </c>
      <c r="E5">
        <v>1</v>
      </c>
      <c r="F5">
        <v>1</v>
      </c>
      <c r="G5">
        <v>1</v>
      </c>
      <c r="H5">
        <v>2</v>
      </c>
      <c r="I5" t="s">
        <v>257</v>
      </c>
      <c r="J5" t="s">
        <v>258</v>
      </c>
      <c r="K5" t="s">
        <v>259</v>
      </c>
      <c r="L5">
        <v>1368</v>
      </c>
      <c r="N5">
        <v>1011</v>
      </c>
      <c r="O5" t="s">
        <v>253</v>
      </c>
      <c r="P5" t="s">
        <v>253</v>
      </c>
      <c r="Q5">
        <v>1</v>
      </c>
      <c r="W5">
        <v>0</v>
      </c>
      <c r="X5">
        <v>-1026827769</v>
      </c>
      <c r="Y5">
        <v>22.65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22.65</v>
      </c>
      <c r="AV5">
        <v>0</v>
      </c>
      <c r="AW5">
        <v>2</v>
      </c>
      <c r="AX5">
        <v>277615243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 s="12">
        <f>Y5*Source!I28</f>
        <v>43.034999999999997</v>
      </c>
      <c r="CY5" s="12">
        <f t="shared" si="0"/>
        <v>8.1</v>
      </c>
      <c r="CZ5" s="12">
        <f t="shared" si="1"/>
        <v>8.1</v>
      </c>
      <c r="DA5" s="12">
        <f t="shared" si="2"/>
        <v>1</v>
      </c>
      <c r="DB5">
        <v>0</v>
      </c>
    </row>
    <row r="6" spans="1:106">
      <c r="A6" s="12">
        <f>ROW(Source!A28)</f>
        <v>28</v>
      </c>
      <c r="B6">
        <v>277615065</v>
      </c>
      <c r="C6">
        <v>277615219</v>
      </c>
      <c r="D6">
        <v>170354236</v>
      </c>
      <c r="E6">
        <v>1</v>
      </c>
      <c r="F6">
        <v>1</v>
      </c>
      <c r="G6">
        <v>1</v>
      </c>
      <c r="H6">
        <v>2</v>
      </c>
      <c r="I6" t="s">
        <v>260</v>
      </c>
      <c r="J6" t="s">
        <v>261</v>
      </c>
      <c r="K6" t="s">
        <v>262</v>
      </c>
      <c r="L6">
        <v>1368</v>
      </c>
      <c r="N6">
        <v>1011</v>
      </c>
      <c r="O6" t="s">
        <v>253</v>
      </c>
      <c r="P6" t="s">
        <v>253</v>
      </c>
      <c r="Q6">
        <v>1</v>
      </c>
      <c r="W6">
        <v>0</v>
      </c>
      <c r="X6">
        <v>-1060585761</v>
      </c>
      <c r="Y6">
        <v>1.5</v>
      </c>
      <c r="AA6">
        <v>0</v>
      </c>
      <c r="AB6">
        <v>1.2</v>
      </c>
      <c r="AC6">
        <v>0</v>
      </c>
      <c r="AD6">
        <v>0</v>
      </c>
      <c r="AE6">
        <v>0</v>
      </c>
      <c r="AF6">
        <v>1.2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1.5</v>
      </c>
      <c r="AV6">
        <v>0</v>
      </c>
      <c r="AW6">
        <v>2</v>
      </c>
      <c r="AX6">
        <v>277615244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 s="12">
        <f>Y6*Source!I28</f>
        <v>2.8499999999999996</v>
      </c>
      <c r="CY6" s="12">
        <f t="shared" si="0"/>
        <v>1.2</v>
      </c>
      <c r="CZ6" s="12">
        <f t="shared" si="1"/>
        <v>1.2</v>
      </c>
      <c r="DA6" s="12">
        <f t="shared" si="2"/>
        <v>1</v>
      </c>
      <c r="DB6">
        <v>0</v>
      </c>
    </row>
    <row r="7" spans="1:106">
      <c r="A7" s="12">
        <f>ROW(Source!A28)</f>
        <v>28</v>
      </c>
      <c r="B7">
        <v>277615065</v>
      </c>
      <c r="C7">
        <v>277615219</v>
      </c>
      <c r="D7">
        <v>170365542</v>
      </c>
      <c r="E7">
        <v>1</v>
      </c>
      <c r="F7">
        <v>1</v>
      </c>
      <c r="G7">
        <v>1</v>
      </c>
      <c r="H7">
        <v>2</v>
      </c>
      <c r="I7" t="s">
        <v>263</v>
      </c>
      <c r="J7" t="s">
        <v>264</v>
      </c>
      <c r="K7" t="s">
        <v>265</v>
      </c>
      <c r="L7">
        <v>1368</v>
      </c>
      <c r="N7">
        <v>1011</v>
      </c>
      <c r="O7" t="s">
        <v>253</v>
      </c>
      <c r="P7" t="s">
        <v>253</v>
      </c>
      <c r="Q7">
        <v>1</v>
      </c>
      <c r="W7">
        <v>0</v>
      </c>
      <c r="X7">
        <v>-365730608</v>
      </c>
      <c r="Y7">
        <v>0.2</v>
      </c>
      <c r="AA7">
        <v>0</v>
      </c>
      <c r="AB7">
        <v>1.95</v>
      </c>
      <c r="AC7">
        <v>0</v>
      </c>
      <c r="AD7">
        <v>0</v>
      </c>
      <c r="AE7">
        <v>0</v>
      </c>
      <c r="AF7">
        <v>1.95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0.2</v>
      </c>
      <c r="AV7">
        <v>0</v>
      </c>
      <c r="AW7">
        <v>2</v>
      </c>
      <c r="AX7">
        <v>277615245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 s="12">
        <f>Y7*Source!I28</f>
        <v>0.38</v>
      </c>
      <c r="CY7" s="12">
        <f t="shared" si="0"/>
        <v>1.95</v>
      </c>
      <c r="CZ7" s="12">
        <f t="shared" si="1"/>
        <v>1.95</v>
      </c>
      <c r="DA7" s="12">
        <f t="shared" si="2"/>
        <v>1</v>
      </c>
      <c r="DB7">
        <v>0</v>
      </c>
    </row>
    <row r="8" spans="1:106">
      <c r="A8" s="12">
        <f>ROW(Source!A28)</f>
        <v>28</v>
      </c>
      <c r="B8">
        <v>277615065</v>
      </c>
      <c r="C8">
        <v>277615219</v>
      </c>
      <c r="D8">
        <v>170379359</v>
      </c>
      <c r="E8">
        <v>1</v>
      </c>
      <c r="F8">
        <v>1</v>
      </c>
      <c r="G8">
        <v>1</v>
      </c>
      <c r="H8">
        <v>2</v>
      </c>
      <c r="I8" t="s">
        <v>266</v>
      </c>
      <c r="J8" t="s">
        <v>267</v>
      </c>
      <c r="K8" t="s">
        <v>268</v>
      </c>
      <c r="L8">
        <v>1368</v>
      </c>
      <c r="N8">
        <v>1011</v>
      </c>
      <c r="O8" t="s">
        <v>253</v>
      </c>
      <c r="P8" t="s">
        <v>253</v>
      </c>
      <c r="Q8">
        <v>1</v>
      </c>
      <c r="W8">
        <v>0</v>
      </c>
      <c r="X8">
        <v>1656107511</v>
      </c>
      <c r="Y8">
        <v>0.25</v>
      </c>
      <c r="AA8">
        <v>0</v>
      </c>
      <c r="AB8">
        <v>5.13</v>
      </c>
      <c r="AC8">
        <v>0</v>
      </c>
      <c r="AD8">
        <v>0</v>
      </c>
      <c r="AE8">
        <v>0</v>
      </c>
      <c r="AF8">
        <v>5.13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0.25</v>
      </c>
      <c r="AV8">
        <v>0</v>
      </c>
      <c r="AW8">
        <v>2</v>
      </c>
      <c r="AX8">
        <v>277615246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 s="12">
        <f>Y8*Source!I28</f>
        <v>0.47499999999999998</v>
      </c>
      <c r="CY8" s="12">
        <f t="shared" si="0"/>
        <v>5.13</v>
      </c>
      <c r="CZ8" s="12">
        <f t="shared" si="1"/>
        <v>5.13</v>
      </c>
      <c r="DA8" s="12">
        <f t="shared" si="2"/>
        <v>1</v>
      </c>
      <c r="DB8">
        <v>0</v>
      </c>
    </row>
    <row r="9" spans="1:106">
      <c r="A9" s="12">
        <f>ROW(Source!A28)</f>
        <v>28</v>
      </c>
      <c r="B9">
        <v>277615065</v>
      </c>
      <c r="C9">
        <v>277615219</v>
      </c>
      <c r="D9">
        <v>170407454</v>
      </c>
      <c r="E9">
        <v>1</v>
      </c>
      <c r="F9">
        <v>1</v>
      </c>
      <c r="G9">
        <v>1</v>
      </c>
      <c r="H9">
        <v>2</v>
      </c>
      <c r="I9" t="s">
        <v>269</v>
      </c>
      <c r="J9" t="s">
        <v>270</v>
      </c>
      <c r="K9" t="s">
        <v>271</v>
      </c>
      <c r="L9">
        <v>1368</v>
      </c>
      <c r="N9">
        <v>1011</v>
      </c>
      <c r="O9" t="s">
        <v>253</v>
      </c>
      <c r="P9" t="s">
        <v>253</v>
      </c>
      <c r="Q9">
        <v>1</v>
      </c>
      <c r="W9">
        <v>0</v>
      </c>
      <c r="X9">
        <v>1056573217</v>
      </c>
      <c r="Y9">
        <v>2.4</v>
      </c>
      <c r="AA9">
        <v>0</v>
      </c>
      <c r="AB9">
        <v>70</v>
      </c>
      <c r="AC9">
        <v>0</v>
      </c>
      <c r="AD9">
        <v>0</v>
      </c>
      <c r="AE9">
        <v>0</v>
      </c>
      <c r="AF9">
        <v>70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2.4</v>
      </c>
      <c r="AV9">
        <v>0</v>
      </c>
      <c r="AW9">
        <v>2</v>
      </c>
      <c r="AX9">
        <v>277615247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 s="12">
        <f>Y9*Source!I28</f>
        <v>4.5599999999999996</v>
      </c>
      <c r="CY9" s="12">
        <f t="shared" si="0"/>
        <v>70</v>
      </c>
      <c r="CZ9" s="12">
        <f t="shared" si="1"/>
        <v>70</v>
      </c>
      <c r="DA9" s="12">
        <f t="shared" si="2"/>
        <v>1</v>
      </c>
      <c r="DB9">
        <v>0</v>
      </c>
    </row>
    <row r="10" spans="1:106">
      <c r="A10" s="12">
        <f>ROW(Source!A28)</f>
        <v>28</v>
      </c>
      <c r="B10">
        <v>277615065</v>
      </c>
      <c r="C10">
        <v>277615219</v>
      </c>
      <c r="D10">
        <v>170371281</v>
      </c>
      <c r="E10">
        <v>1</v>
      </c>
      <c r="F10">
        <v>1</v>
      </c>
      <c r="G10">
        <v>1</v>
      </c>
      <c r="H10">
        <v>2</v>
      </c>
      <c r="I10" t="s">
        <v>272</v>
      </c>
      <c r="J10" t="s">
        <v>273</v>
      </c>
      <c r="K10" t="s">
        <v>274</v>
      </c>
      <c r="L10">
        <v>1368</v>
      </c>
      <c r="N10">
        <v>1011</v>
      </c>
      <c r="O10" t="s">
        <v>253</v>
      </c>
      <c r="P10" t="s">
        <v>253</v>
      </c>
      <c r="Q10">
        <v>1</v>
      </c>
      <c r="W10">
        <v>0</v>
      </c>
      <c r="X10">
        <v>2096904168</v>
      </c>
      <c r="Y10">
        <v>2</v>
      </c>
      <c r="AA10">
        <v>0</v>
      </c>
      <c r="AB10">
        <v>15.4</v>
      </c>
      <c r="AC10">
        <v>10.06</v>
      </c>
      <c r="AD10">
        <v>0</v>
      </c>
      <c r="AE10">
        <v>0</v>
      </c>
      <c r="AF10">
        <v>15.4</v>
      </c>
      <c r="AG10">
        <v>10.06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2</v>
      </c>
      <c r="AV10">
        <v>0</v>
      </c>
      <c r="AW10">
        <v>2</v>
      </c>
      <c r="AX10">
        <v>277615248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 s="12">
        <f>Y10*Source!I28</f>
        <v>3.8</v>
      </c>
      <c r="CY10" s="12">
        <f t="shared" si="0"/>
        <v>15.4</v>
      </c>
      <c r="CZ10" s="12">
        <f t="shared" si="1"/>
        <v>15.4</v>
      </c>
      <c r="DA10" s="12">
        <f t="shared" si="2"/>
        <v>1</v>
      </c>
      <c r="DB10">
        <v>0</v>
      </c>
    </row>
    <row r="11" spans="1:106">
      <c r="A11" s="12">
        <f>ROW(Source!A28)</f>
        <v>28</v>
      </c>
      <c r="B11">
        <v>277615065</v>
      </c>
      <c r="C11">
        <v>277615219</v>
      </c>
      <c r="D11">
        <v>170387976</v>
      </c>
      <c r="E11">
        <v>1</v>
      </c>
      <c r="F11">
        <v>1</v>
      </c>
      <c r="G11">
        <v>1</v>
      </c>
      <c r="H11">
        <v>2</v>
      </c>
      <c r="I11" t="s">
        <v>275</v>
      </c>
      <c r="J11" t="s">
        <v>276</v>
      </c>
      <c r="K11" t="s">
        <v>277</v>
      </c>
      <c r="L11">
        <v>1368</v>
      </c>
      <c r="N11">
        <v>1011</v>
      </c>
      <c r="O11" t="s">
        <v>253</v>
      </c>
      <c r="P11" t="s">
        <v>253</v>
      </c>
      <c r="Q11">
        <v>1</v>
      </c>
      <c r="W11">
        <v>0</v>
      </c>
      <c r="X11">
        <v>1290996658</v>
      </c>
      <c r="Y11">
        <v>0.5</v>
      </c>
      <c r="AA11">
        <v>0</v>
      </c>
      <c r="AB11">
        <v>107.3</v>
      </c>
      <c r="AC11">
        <v>11.6</v>
      </c>
      <c r="AD11">
        <v>0</v>
      </c>
      <c r="AE11">
        <v>0</v>
      </c>
      <c r="AF11">
        <v>107.3</v>
      </c>
      <c r="AG11">
        <v>11.6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0.5</v>
      </c>
      <c r="AV11">
        <v>0</v>
      </c>
      <c r="AW11">
        <v>2</v>
      </c>
      <c r="AX11">
        <v>277615249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 s="12">
        <f>Y11*Source!I28</f>
        <v>0.95</v>
      </c>
      <c r="CY11" s="12">
        <f t="shared" si="0"/>
        <v>107.3</v>
      </c>
      <c r="CZ11" s="12">
        <f t="shared" si="1"/>
        <v>107.3</v>
      </c>
      <c r="DA11" s="12">
        <f t="shared" si="2"/>
        <v>1</v>
      </c>
      <c r="DB11">
        <v>0</v>
      </c>
    </row>
    <row r="12" spans="1:106">
      <c r="A12" s="12">
        <f>ROW(Source!A28)</f>
        <v>28</v>
      </c>
      <c r="B12">
        <v>277615065</v>
      </c>
      <c r="C12">
        <v>277615219</v>
      </c>
      <c r="D12">
        <v>170354220</v>
      </c>
      <c r="E12">
        <v>1</v>
      </c>
      <c r="F12">
        <v>1</v>
      </c>
      <c r="G12">
        <v>1</v>
      </c>
      <c r="H12">
        <v>3</v>
      </c>
      <c r="I12" t="s">
        <v>278</v>
      </c>
      <c r="J12" t="s">
        <v>279</v>
      </c>
      <c r="K12" t="s">
        <v>280</v>
      </c>
      <c r="L12">
        <v>1339</v>
      </c>
      <c r="N12">
        <v>1007</v>
      </c>
      <c r="O12" t="s">
        <v>281</v>
      </c>
      <c r="P12" t="s">
        <v>281</v>
      </c>
      <c r="Q12">
        <v>1</v>
      </c>
      <c r="W12">
        <v>0</v>
      </c>
      <c r="X12">
        <v>1860859579</v>
      </c>
      <c r="Y12">
        <v>0.9</v>
      </c>
      <c r="AA12">
        <v>48.14</v>
      </c>
      <c r="AB12">
        <v>0</v>
      </c>
      <c r="AC12">
        <v>0</v>
      </c>
      <c r="AD12">
        <v>0</v>
      </c>
      <c r="AE12">
        <v>6.22</v>
      </c>
      <c r="AF12">
        <v>0</v>
      </c>
      <c r="AG12">
        <v>0</v>
      </c>
      <c r="AH12">
        <v>0</v>
      </c>
      <c r="AI12">
        <v>7.74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0.9</v>
      </c>
      <c r="AV12">
        <v>0</v>
      </c>
      <c r="AW12">
        <v>2</v>
      </c>
      <c r="AX12">
        <v>277615250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 s="12">
        <f>Y12*Source!I28</f>
        <v>1.71</v>
      </c>
      <c r="CY12" s="12">
        <f t="shared" ref="CY12:CY19" si="3">AA12</f>
        <v>48.14</v>
      </c>
      <c r="CZ12" s="12">
        <f t="shared" ref="CZ12:CZ19" si="4">AE12</f>
        <v>6.22</v>
      </c>
      <c r="DA12" s="12">
        <f t="shared" ref="DA12:DA19" si="5">AI12</f>
        <v>7.74</v>
      </c>
      <c r="DB12">
        <v>0</v>
      </c>
    </row>
    <row r="13" spans="1:106">
      <c r="A13" s="12">
        <f>ROW(Source!A28)</f>
        <v>28</v>
      </c>
      <c r="B13">
        <v>277615065</v>
      </c>
      <c r="C13">
        <v>277615219</v>
      </c>
      <c r="D13">
        <v>170567394</v>
      </c>
      <c r="E13">
        <v>1</v>
      </c>
      <c r="F13">
        <v>1</v>
      </c>
      <c r="G13">
        <v>1</v>
      </c>
      <c r="H13">
        <v>3</v>
      </c>
      <c r="I13" t="s">
        <v>64</v>
      </c>
      <c r="J13" t="s">
        <v>67</v>
      </c>
      <c r="K13" t="s">
        <v>65</v>
      </c>
      <c r="L13">
        <v>1348</v>
      </c>
      <c r="N13">
        <v>39568864</v>
      </c>
      <c r="O13" t="s">
        <v>66</v>
      </c>
      <c r="P13" t="s">
        <v>66</v>
      </c>
      <c r="Q13">
        <v>1000</v>
      </c>
      <c r="W13">
        <v>0</v>
      </c>
      <c r="X13">
        <v>-901783474</v>
      </c>
      <c r="Y13">
        <v>1.032</v>
      </c>
      <c r="AA13">
        <v>26730.46</v>
      </c>
      <c r="AB13">
        <v>0</v>
      </c>
      <c r="AC13">
        <v>0</v>
      </c>
      <c r="AD13">
        <v>0</v>
      </c>
      <c r="AE13">
        <v>5433.02</v>
      </c>
      <c r="AF13">
        <v>0</v>
      </c>
      <c r="AG13">
        <v>0</v>
      </c>
      <c r="AH13">
        <v>0</v>
      </c>
      <c r="AI13">
        <v>4.92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1.032</v>
      </c>
      <c r="AV13">
        <v>0</v>
      </c>
      <c r="AW13">
        <v>2</v>
      </c>
      <c r="AX13">
        <v>277615251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 s="12">
        <f>Y13*Source!I28</f>
        <v>1.9607999999999999</v>
      </c>
      <c r="CY13" s="12">
        <f t="shared" si="3"/>
        <v>26730.46</v>
      </c>
      <c r="CZ13" s="12">
        <f t="shared" si="4"/>
        <v>5433.02</v>
      </c>
      <c r="DA13" s="12">
        <f t="shared" si="5"/>
        <v>4.92</v>
      </c>
      <c r="DB13">
        <v>0</v>
      </c>
    </row>
    <row r="14" spans="1:106">
      <c r="A14" s="12">
        <f>ROW(Source!A28)</f>
        <v>28</v>
      </c>
      <c r="B14">
        <v>277615065</v>
      </c>
      <c r="C14">
        <v>277615219</v>
      </c>
      <c r="D14">
        <v>170567394</v>
      </c>
      <c r="E14">
        <v>1</v>
      </c>
      <c r="F14">
        <v>1</v>
      </c>
      <c r="G14">
        <v>1</v>
      </c>
      <c r="H14">
        <v>3</v>
      </c>
      <c r="I14" t="s">
        <v>64</v>
      </c>
      <c r="J14" t="s">
        <v>67</v>
      </c>
      <c r="K14" t="s">
        <v>65</v>
      </c>
      <c r="L14">
        <v>1348</v>
      </c>
      <c r="N14">
        <v>39568864</v>
      </c>
      <c r="O14" t="s">
        <v>66</v>
      </c>
      <c r="P14" t="s">
        <v>66</v>
      </c>
      <c r="Q14">
        <v>1000</v>
      </c>
      <c r="W14">
        <v>0</v>
      </c>
      <c r="X14">
        <v>-901783474</v>
      </c>
      <c r="Y14">
        <v>8.6960000000000006E-3</v>
      </c>
      <c r="AA14">
        <v>31185.53</v>
      </c>
      <c r="AB14">
        <v>0</v>
      </c>
      <c r="AC14">
        <v>0</v>
      </c>
      <c r="AD14">
        <v>0</v>
      </c>
      <c r="AE14">
        <v>5433.02</v>
      </c>
      <c r="AF14">
        <v>0</v>
      </c>
      <c r="AG14">
        <v>0</v>
      </c>
      <c r="AH14">
        <v>0</v>
      </c>
      <c r="AI14">
        <v>5.74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8.6960000000000006E-3</v>
      </c>
      <c r="AV14">
        <v>0</v>
      </c>
      <c r="AW14">
        <v>1</v>
      </c>
      <c r="AX14">
        <v>-1</v>
      </c>
      <c r="AY14">
        <v>0</v>
      </c>
      <c r="AZ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 s="12">
        <f>Y14*Source!I28</f>
        <v>1.65224E-2</v>
      </c>
      <c r="CY14" s="12">
        <f t="shared" si="3"/>
        <v>31185.53</v>
      </c>
      <c r="CZ14" s="12">
        <f t="shared" si="4"/>
        <v>5433.02</v>
      </c>
      <c r="DA14" s="12">
        <f t="shared" si="5"/>
        <v>5.74</v>
      </c>
      <c r="DB14">
        <v>0</v>
      </c>
    </row>
    <row r="15" spans="1:106">
      <c r="A15" s="12">
        <f>ROW(Source!A28)</f>
        <v>28</v>
      </c>
      <c r="B15">
        <v>277615065</v>
      </c>
      <c r="C15">
        <v>277615219</v>
      </c>
      <c r="D15">
        <v>170864816</v>
      </c>
      <c r="E15">
        <v>1</v>
      </c>
      <c r="F15">
        <v>1</v>
      </c>
      <c r="G15">
        <v>1</v>
      </c>
      <c r="H15">
        <v>3</v>
      </c>
      <c r="I15" t="s">
        <v>74</v>
      </c>
      <c r="J15" t="s">
        <v>76</v>
      </c>
      <c r="K15" t="s">
        <v>75</v>
      </c>
      <c r="L15">
        <v>1348</v>
      </c>
      <c r="N15">
        <v>39568864</v>
      </c>
      <c r="O15" t="s">
        <v>66</v>
      </c>
      <c r="P15" t="s">
        <v>66</v>
      </c>
      <c r="Q15">
        <v>1000</v>
      </c>
      <c r="W15">
        <v>0</v>
      </c>
      <c r="X15">
        <v>-1352617984</v>
      </c>
      <c r="Y15">
        <v>0.245749</v>
      </c>
      <c r="AA15">
        <v>30835.56</v>
      </c>
      <c r="AB15">
        <v>0</v>
      </c>
      <c r="AC15">
        <v>0</v>
      </c>
      <c r="AD15">
        <v>0</v>
      </c>
      <c r="AE15">
        <v>8710.61</v>
      </c>
      <c r="AF15">
        <v>0</v>
      </c>
      <c r="AG15">
        <v>0</v>
      </c>
      <c r="AH15">
        <v>0</v>
      </c>
      <c r="AI15">
        <v>3.54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0.245749</v>
      </c>
      <c r="AV15">
        <v>0</v>
      </c>
      <c r="AW15">
        <v>1</v>
      </c>
      <c r="AX15">
        <v>-1</v>
      </c>
      <c r="AY15">
        <v>0</v>
      </c>
      <c r="AZ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 s="12">
        <f>Y15*Source!I28</f>
        <v>0.46692309999999998</v>
      </c>
      <c r="CY15" s="12">
        <f t="shared" si="3"/>
        <v>30835.56</v>
      </c>
      <c r="CZ15" s="12">
        <f t="shared" si="4"/>
        <v>8710.61</v>
      </c>
      <c r="DA15" s="12">
        <f t="shared" si="5"/>
        <v>3.54</v>
      </c>
      <c r="DB15">
        <v>0</v>
      </c>
    </row>
    <row r="16" spans="1:106">
      <c r="A16" s="12">
        <f>ROW(Source!A28)</f>
        <v>28</v>
      </c>
      <c r="B16">
        <v>277615065</v>
      </c>
      <c r="C16">
        <v>277615219</v>
      </c>
      <c r="D16">
        <v>170350736</v>
      </c>
      <c r="E16">
        <v>1</v>
      </c>
      <c r="F16">
        <v>1</v>
      </c>
      <c r="G16">
        <v>1</v>
      </c>
      <c r="H16">
        <v>3</v>
      </c>
      <c r="I16" t="s">
        <v>282</v>
      </c>
      <c r="J16" t="s">
        <v>283</v>
      </c>
      <c r="K16" t="s">
        <v>284</v>
      </c>
      <c r="L16">
        <v>1348</v>
      </c>
      <c r="N16">
        <v>39568864</v>
      </c>
      <c r="O16" t="s">
        <v>66</v>
      </c>
      <c r="P16" t="s">
        <v>66</v>
      </c>
      <c r="Q16">
        <v>1000</v>
      </c>
      <c r="W16">
        <v>0</v>
      </c>
      <c r="X16">
        <v>-284747268</v>
      </c>
      <c r="Y16">
        <v>1.7899999999999999E-2</v>
      </c>
      <c r="AA16">
        <v>61421.85</v>
      </c>
      <c r="AB16">
        <v>0</v>
      </c>
      <c r="AC16">
        <v>0</v>
      </c>
      <c r="AD16">
        <v>0</v>
      </c>
      <c r="AE16">
        <v>9765</v>
      </c>
      <c r="AF16">
        <v>0</v>
      </c>
      <c r="AG16">
        <v>0</v>
      </c>
      <c r="AH16">
        <v>0</v>
      </c>
      <c r="AI16">
        <v>6.29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1.7899999999999999E-2</v>
      </c>
      <c r="AV16">
        <v>0</v>
      </c>
      <c r="AW16">
        <v>2</v>
      </c>
      <c r="AX16">
        <v>277615252</v>
      </c>
      <c r="AY16">
        <v>1</v>
      </c>
      <c r="AZ16">
        <v>0</v>
      </c>
      <c r="BA16">
        <v>14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 s="12">
        <f>Y16*Source!I28</f>
        <v>3.4009999999999999E-2</v>
      </c>
      <c r="CY16" s="12">
        <f t="shared" si="3"/>
        <v>61421.85</v>
      </c>
      <c r="CZ16" s="12">
        <f t="shared" si="4"/>
        <v>9765</v>
      </c>
      <c r="DA16" s="12">
        <f t="shared" si="5"/>
        <v>6.29</v>
      </c>
      <c r="DB16">
        <v>0</v>
      </c>
    </row>
    <row r="17" spans="1:106">
      <c r="A17" s="12">
        <f>ROW(Source!A28)</f>
        <v>28</v>
      </c>
      <c r="B17">
        <v>277615065</v>
      </c>
      <c r="C17">
        <v>277615219</v>
      </c>
      <c r="D17">
        <v>170369306</v>
      </c>
      <c r="E17">
        <v>1</v>
      </c>
      <c r="F17">
        <v>1</v>
      </c>
      <c r="G17">
        <v>1</v>
      </c>
      <c r="H17">
        <v>3</v>
      </c>
      <c r="I17" t="s">
        <v>285</v>
      </c>
      <c r="J17" t="s">
        <v>286</v>
      </c>
      <c r="K17" t="s">
        <v>287</v>
      </c>
      <c r="L17">
        <v>1346</v>
      </c>
      <c r="N17">
        <v>39568864</v>
      </c>
      <c r="O17" t="s">
        <v>288</v>
      </c>
      <c r="P17" t="s">
        <v>288</v>
      </c>
      <c r="Q17">
        <v>1</v>
      </c>
      <c r="W17">
        <v>0</v>
      </c>
      <c r="X17">
        <v>-259292941</v>
      </c>
      <c r="Y17">
        <v>0.2</v>
      </c>
      <c r="AA17">
        <v>34.96</v>
      </c>
      <c r="AB17">
        <v>0</v>
      </c>
      <c r="AC17">
        <v>0</v>
      </c>
      <c r="AD17">
        <v>0</v>
      </c>
      <c r="AE17">
        <v>6.09</v>
      </c>
      <c r="AF17">
        <v>0</v>
      </c>
      <c r="AG17">
        <v>0</v>
      </c>
      <c r="AH17">
        <v>0</v>
      </c>
      <c r="AI17">
        <v>5.74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0.2</v>
      </c>
      <c r="AV17">
        <v>0</v>
      </c>
      <c r="AW17">
        <v>2</v>
      </c>
      <c r="AX17">
        <v>277615253</v>
      </c>
      <c r="AY17">
        <v>1</v>
      </c>
      <c r="AZ17">
        <v>0</v>
      </c>
      <c r="BA17">
        <v>15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 s="12">
        <f>Y17*Source!I28</f>
        <v>0.38</v>
      </c>
      <c r="CY17" s="12">
        <f t="shared" si="3"/>
        <v>34.96</v>
      </c>
      <c r="CZ17" s="12">
        <f t="shared" si="4"/>
        <v>6.09</v>
      </c>
      <c r="DA17" s="12">
        <f t="shared" si="5"/>
        <v>5.74</v>
      </c>
      <c r="DB17">
        <v>0</v>
      </c>
    </row>
    <row r="18" spans="1:106">
      <c r="A18" s="12">
        <f>ROW(Source!A28)</f>
        <v>28</v>
      </c>
      <c r="B18">
        <v>277615065</v>
      </c>
      <c r="C18">
        <v>277615219</v>
      </c>
      <c r="D18">
        <v>170867611</v>
      </c>
      <c r="E18">
        <v>1</v>
      </c>
      <c r="F18">
        <v>1</v>
      </c>
      <c r="G18">
        <v>1</v>
      </c>
      <c r="H18">
        <v>3</v>
      </c>
      <c r="I18" t="s">
        <v>69</v>
      </c>
      <c r="J18" t="s">
        <v>72</v>
      </c>
      <c r="K18" t="s">
        <v>70</v>
      </c>
      <c r="L18">
        <v>1301</v>
      </c>
      <c r="N18">
        <v>1003</v>
      </c>
      <c r="O18" t="s">
        <v>71</v>
      </c>
      <c r="P18" t="s">
        <v>71</v>
      </c>
      <c r="Q18">
        <v>1</v>
      </c>
      <c r="W18">
        <v>0</v>
      </c>
      <c r="X18">
        <v>473646898</v>
      </c>
      <c r="Y18">
        <v>10.526316</v>
      </c>
      <c r="AA18">
        <v>279.07</v>
      </c>
      <c r="AB18">
        <v>0</v>
      </c>
      <c r="AC18">
        <v>0</v>
      </c>
      <c r="AD18">
        <v>0</v>
      </c>
      <c r="AE18">
        <v>75.02</v>
      </c>
      <c r="AF18">
        <v>0</v>
      </c>
      <c r="AG18">
        <v>0</v>
      </c>
      <c r="AH18">
        <v>0</v>
      </c>
      <c r="AI18">
        <v>3.72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10.526316</v>
      </c>
      <c r="AV18">
        <v>0</v>
      </c>
      <c r="AW18">
        <v>1</v>
      </c>
      <c r="AX18">
        <v>-1</v>
      </c>
      <c r="AY18">
        <v>0</v>
      </c>
      <c r="AZ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 s="12">
        <f>Y18*Source!I28</f>
        <v>20.000000399999998</v>
      </c>
      <c r="CY18" s="12">
        <f t="shared" si="3"/>
        <v>279.07</v>
      </c>
      <c r="CZ18" s="12">
        <f t="shared" si="4"/>
        <v>75.02</v>
      </c>
      <c r="DA18" s="12">
        <f t="shared" si="5"/>
        <v>3.72</v>
      </c>
      <c r="DB18">
        <v>0</v>
      </c>
    </row>
    <row r="19" spans="1:106">
      <c r="A19" s="12">
        <f>ROW(Source!A28)</f>
        <v>28</v>
      </c>
      <c r="B19">
        <v>277615065</v>
      </c>
      <c r="C19">
        <v>277615219</v>
      </c>
      <c r="D19">
        <v>170607581</v>
      </c>
      <c r="E19">
        <v>1</v>
      </c>
      <c r="F19">
        <v>1</v>
      </c>
      <c r="G19">
        <v>1</v>
      </c>
      <c r="H19">
        <v>3</v>
      </c>
      <c r="I19" t="s">
        <v>289</v>
      </c>
      <c r="J19" t="s">
        <v>290</v>
      </c>
      <c r="K19" t="s">
        <v>291</v>
      </c>
      <c r="L19">
        <v>1374</v>
      </c>
      <c r="N19">
        <v>1013</v>
      </c>
      <c r="O19" t="s">
        <v>292</v>
      </c>
      <c r="P19" t="s">
        <v>292</v>
      </c>
      <c r="Q19">
        <v>1</v>
      </c>
      <c r="W19">
        <v>0</v>
      </c>
      <c r="X19">
        <v>1484803694</v>
      </c>
      <c r="Y19">
        <v>22.56</v>
      </c>
      <c r="AA19">
        <v>1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22.56</v>
      </c>
      <c r="AV19">
        <v>0</v>
      </c>
      <c r="AW19">
        <v>2</v>
      </c>
      <c r="AX19">
        <v>277615254</v>
      </c>
      <c r="AY19">
        <v>1</v>
      </c>
      <c r="AZ19">
        <v>0</v>
      </c>
      <c r="BA19">
        <v>16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 s="12">
        <f>Y19*Source!I28</f>
        <v>42.863999999999997</v>
      </c>
      <c r="CY19" s="12">
        <f t="shared" si="3"/>
        <v>1</v>
      </c>
      <c r="CZ19" s="12">
        <f t="shared" si="4"/>
        <v>1</v>
      </c>
      <c r="DA19" s="12">
        <f t="shared" si="5"/>
        <v>1</v>
      </c>
      <c r="DB19">
        <v>0</v>
      </c>
    </row>
    <row r="20" spans="1:106">
      <c r="A20" s="12">
        <f>ROW(Source!A32)</f>
        <v>32</v>
      </c>
      <c r="B20">
        <v>277615065</v>
      </c>
      <c r="C20">
        <v>277615258</v>
      </c>
      <c r="D20">
        <v>11702436</v>
      </c>
      <c r="E20">
        <v>1</v>
      </c>
      <c r="F20">
        <v>1</v>
      </c>
      <c r="G20">
        <v>1</v>
      </c>
      <c r="H20">
        <v>1</v>
      </c>
      <c r="I20" t="s">
        <v>293</v>
      </c>
      <c r="K20" t="s">
        <v>294</v>
      </c>
      <c r="L20">
        <v>1369</v>
      </c>
      <c r="N20">
        <v>1013</v>
      </c>
      <c r="O20" t="s">
        <v>247</v>
      </c>
      <c r="P20" t="s">
        <v>247</v>
      </c>
      <c r="Q20">
        <v>1</v>
      </c>
      <c r="W20">
        <v>0</v>
      </c>
      <c r="X20">
        <v>2103360120</v>
      </c>
      <c r="Y20">
        <v>39.130000000000003</v>
      </c>
      <c r="AA20">
        <v>0</v>
      </c>
      <c r="AB20">
        <v>0</v>
      </c>
      <c r="AC20">
        <v>0</v>
      </c>
      <c r="AD20">
        <v>9.18</v>
      </c>
      <c r="AE20">
        <v>0</v>
      </c>
      <c r="AF20">
        <v>0</v>
      </c>
      <c r="AG20">
        <v>0</v>
      </c>
      <c r="AH20">
        <v>9.18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39.130000000000003</v>
      </c>
      <c r="AV20">
        <v>1</v>
      </c>
      <c r="AW20">
        <v>2</v>
      </c>
      <c r="AX20">
        <v>277615281</v>
      </c>
      <c r="AY20">
        <v>1</v>
      </c>
      <c r="AZ20">
        <v>0</v>
      </c>
      <c r="BA20">
        <v>17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 s="12">
        <f>Y20*Source!I32</f>
        <v>74.347000000000008</v>
      </c>
      <c r="CY20" s="12">
        <f>AD20</f>
        <v>9.18</v>
      </c>
      <c r="CZ20" s="12">
        <f>AH20</f>
        <v>9.18</v>
      </c>
      <c r="DA20" s="12">
        <f>AL20</f>
        <v>1</v>
      </c>
      <c r="DB20">
        <v>0</v>
      </c>
    </row>
    <row r="21" spans="1:106">
      <c r="A21" s="12">
        <f>ROW(Source!A32)</f>
        <v>32</v>
      </c>
      <c r="B21">
        <v>277615065</v>
      </c>
      <c r="C21">
        <v>277615258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77</v>
      </c>
      <c r="K21" t="s">
        <v>248</v>
      </c>
      <c r="L21">
        <v>608254</v>
      </c>
      <c r="N21">
        <v>1013</v>
      </c>
      <c r="O21" t="s">
        <v>249</v>
      </c>
      <c r="P21" t="s">
        <v>249</v>
      </c>
      <c r="Q21">
        <v>1</v>
      </c>
      <c r="W21">
        <v>0</v>
      </c>
      <c r="X21">
        <v>-185737400</v>
      </c>
      <c r="Y21">
        <v>4.72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4.72</v>
      </c>
      <c r="AV21">
        <v>2</v>
      </c>
      <c r="AW21">
        <v>2</v>
      </c>
      <c r="AX21">
        <v>277615282</v>
      </c>
      <c r="AY21">
        <v>1</v>
      </c>
      <c r="AZ21">
        <v>0</v>
      </c>
      <c r="BA21">
        <v>18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 s="12">
        <f>Y21*Source!I32</f>
        <v>8.968</v>
      </c>
      <c r="CY21" s="12">
        <f>AD21</f>
        <v>0</v>
      </c>
      <c r="CZ21" s="12">
        <f>AH21</f>
        <v>0</v>
      </c>
      <c r="DA21" s="12">
        <f>AL21</f>
        <v>1</v>
      </c>
      <c r="DB21">
        <v>0</v>
      </c>
    </row>
    <row r="22" spans="1:106">
      <c r="A22" s="12">
        <f>ROW(Source!A32)</f>
        <v>32</v>
      </c>
      <c r="B22">
        <v>277615065</v>
      </c>
      <c r="C22">
        <v>277615258</v>
      </c>
      <c r="D22">
        <v>170400105</v>
      </c>
      <c r="E22">
        <v>1</v>
      </c>
      <c r="F22">
        <v>1</v>
      </c>
      <c r="G22">
        <v>1</v>
      </c>
      <c r="H22">
        <v>2</v>
      </c>
      <c r="I22" t="s">
        <v>295</v>
      </c>
      <c r="J22" t="s">
        <v>296</v>
      </c>
      <c r="K22" t="s">
        <v>297</v>
      </c>
      <c r="L22">
        <v>1368</v>
      </c>
      <c r="N22">
        <v>1011</v>
      </c>
      <c r="O22" t="s">
        <v>253</v>
      </c>
      <c r="P22" t="s">
        <v>253</v>
      </c>
      <c r="Q22">
        <v>1</v>
      </c>
      <c r="W22">
        <v>0</v>
      </c>
      <c r="X22">
        <v>-1822321918</v>
      </c>
      <c r="Y22">
        <v>0.1</v>
      </c>
      <c r="AA22">
        <v>0</v>
      </c>
      <c r="AB22">
        <v>120.52</v>
      </c>
      <c r="AC22">
        <v>15.42</v>
      </c>
      <c r="AD22">
        <v>0</v>
      </c>
      <c r="AE22">
        <v>0</v>
      </c>
      <c r="AF22">
        <v>120.52</v>
      </c>
      <c r="AG22">
        <v>15.42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0.1</v>
      </c>
      <c r="AV22">
        <v>0</v>
      </c>
      <c r="AW22">
        <v>2</v>
      </c>
      <c r="AX22">
        <v>277615283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 s="12">
        <f>Y22*Source!I32</f>
        <v>0.19</v>
      </c>
      <c r="CY22" s="12">
        <f t="shared" ref="CY22:CY29" si="6">AB22</f>
        <v>120.52</v>
      </c>
      <c r="CZ22" s="12">
        <f t="shared" ref="CZ22:CZ29" si="7">AF22</f>
        <v>120.52</v>
      </c>
      <c r="DA22" s="12">
        <f t="shared" ref="DA22:DA29" si="8">AJ22</f>
        <v>1</v>
      </c>
      <c r="DB22">
        <v>0</v>
      </c>
    </row>
    <row r="23" spans="1:106">
      <c r="A23" s="12">
        <f>ROW(Source!A32)</f>
        <v>32</v>
      </c>
      <c r="B23">
        <v>277615065</v>
      </c>
      <c r="C23">
        <v>277615258</v>
      </c>
      <c r="D23">
        <v>170346123</v>
      </c>
      <c r="E23">
        <v>1</v>
      </c>
      <c r="F23">
        <v>1</v>
      </c>
      <c r="G23">
        <v>1</v>
      </c>
      <c r="H23">
        <v>2</v>
      </c>
      <c r="I23" t="s">
        <v>298</v>
      </c>
      <c r="J23" t="s">
        <v>299</v>
      </c>
      <c r="K23" t="s">
        <v>300</v>
      </c>
      <c r="L23">
        <v>1368</v>
      </c>
      <c r="N23">
        <v>1011</v>
      </c>
      <c r="O23" t="s">
        <v>253</v>
      </c>
      <c r="P23" t="s">
        <v>253</v>
      </c>
      <c r="Q23">
        <v>1</v>
      </c>
      <c r="W23">
        <v>0</v>
      </c>
      <c r="X23">
        <v>1738313187</v>
      </c>
      <c r="Y23">
        <v>4.62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4.62</v>
      </c>
      <c r="AV23">
        <v>0</v>
      </c>
      <c r="AW23">
        <v>2</v>
      </c>
      <c r="AX23">
        <v>277615284</v>
      </c>
      <c r="AY23">
        <v>1</v>
      </c>
      <c r="AZ23">
        <v>0</v>
      </c>
      <c r="BA23">
        <v>20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 s="12">
        <f>Y23*Source!I32</f>
        <v>8.7780000000000005</v>
      </c>
      <c r="CY23" s="12">
        <f t="shared" si="6"/>
        <v>111.99</v>
      </c>
      <c r="CZ23" s="12">
        <f t="shared" si="7"/>
        <v>111.99</v>
      </c>
      <c r="DA23" s="12">
        <f t="shared" si="8"/>
        <v>1</v>
      </c>
      <c r="DB23">
        <v>0</v>
      </c>
    </row>
    <row r="24" spans="1:106">
      <c r="A24" s="12">
        <f>ROW(Source!A32)</f>
        <v>32</v>
      </c>
      <c r="B24">
        <v>277615065</v>
      </c>
      <c r="C24">
        <v>277615258</v>
      </c>
      <c r="D24">
        <v>170369185</v>
      </c>
      <c r="E24">
        <v>1</v>
      </c>
      <c r="F24">
        <v>1</v>
      </c>
      <c r="G24">
        <v>1</v>
      </c>
      <c r="H24">
        <v>2</v>
      </c>
      <c r="I24" t="s">
        <v>301</v>
      </c>
      <c r="J24" t="s">
        <v>302</v>
      </c>
      <c r="K24" t="s">
        <v>303</v>
      </c>
      <c r="L24">
        <v>1368</v>
      </c>
      <c r="N24">
        <v>1011</v>
      </c>
      <c r="O24" t="s">
        <v>253</v>
      </c>
      <c r="P24" t="s">
        <v>253</v>
      </c>
      <c r="Q24">
        <v>1</v>
      </c>
      <c r="W24">
        <v>0</v>
      </c>
      <c r="X24">
        <v>2003513902</v>
      </c>
      <c r="Y24">
        <v>3.46</v>
      </c>
      <c r="AA24">
        <v>0</v>
      </c>
      <c r="AB24">
        <v>0.9</v>
      </c>
      <c r="AC24">
        <v>0</v>
      </c>
      <c r="AD24">
        <v>0</v>
      </c>
      <c r="AE24">
        <v>0</v>
      </c>
      <c r="AF24">
        <v>0.9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3.46</v>
      </c>
      <c r="AV24">
        <v>0</v>
      </c>
      <c r="AW24">
        <v>2</v>
      </c>
      <c r="AX24">
        <v>277615285</v>
      </c>
      <c r="AY24">
        <v>1</v>
      </c>
      <c r="AZ24">
        <v>0</v>
      </c>
      <c r="BA24">
        <v>21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 s="12">
        <f>Y24*Source!I32</f>
        <v>6.5739999999999998</v>
      </c>
      <c r="CY24" s="12">
        <f t="shared" si="6"/>
        <v>0.9</v>
      </c>
      <c r="CZ24" s="12">
        <f t="shared" si="7"/>
        <v>0.9</v>
      </c>
      <c r="DA24" s="12">
        <f t="shared" si="8"/>
        <v>1</v>
      </c>
      <c r="DB24">
        <v>0</v>
      </c>
    </row>
    <row r="25" spans="1:106">
      <c r="A25" s="12">
        <f>ROW(Source!A32)</f>
        <v>32</v>
      </c>
      <c r="B25">
        <v>277615065</v>
      </c>
      <c r="C25">
        <v>277615258</v>
      </c>
      <c r="D25">
        <v>170354236</v>
      </c>
      <c r="E25">
        <v>1</v>
      </c>
      <c r="F25">
        <v>1</v>
      </c>
      <c r="G25">
        <v>1</v>
      </c>
      <c r="H25">
        <v>2</v>
      </c>
      <c r="I25" t="s">
        <v>260</v>
      </c>
      <c r="J25" t="s">
        <v>261</v>
      </c>
      <c r="K25" t="s">
        <v>262</v>
      </c>
      <c r="L25">
        <v>1368</v>
      </c>
      <c r="N25">
        <v>1011</v>
      </c>
      <c r="O25" t="s">
        <v>253</v>
      </c>
      <c r="P25" t="s">
        <v>253</v>
      </c>
      <c r="Q25">
        <v>1</v>
      </c>
      <c r="W25">
        <v>0</v>
      </c>
      <c r="X25">
        <v>-1060585761</v>
      </c>
      <c r="Y25">
        <v>1.63</v>
      </c>
      <c r="AA25">
        <v>0</v>
      </c>
      <c r="AB25">
        <v>1.2</v>
      </c>
      <c r="AC25">
        <v>0</v>
      </c>
      <c r="AD25">
        <v>0</v>
      </c>
      <c r="AE25">
        <v>0</v>
      </c>
      <c r="AF25">
        <v>1.2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1.63</v>
      </c>
      <c r="AV25">
        <v>0</v>
      </c>
      <c r="AW25">
        <v>2</v>
      </c>
      <c r="AX25">
        <v>277615286</v>
      </c>
      <c r="AY25">
        <v>1</v>
      </c>
      <c r="AZ25">
        <v>0</v>
      </c>
      <c r="BA25">
        <v>22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 s="12">
        <f>Y25*Source!I32</f>
        <v>3.0969999999999995</v>
      </c>
      <c r="CY25" s="12">
        <f t="shared" si="6"/>
        <v>1.2</v>
      </c>
      <c r="CZ25" s="12">
        <f t="shared" si="7"/>
        <v>1.2</v>
      </c>
      <c r="DA25" s="12">
        <f t="shared" si="8"/>
        <v>1</v>
      </c>
      <c r="DB25">
        <v>0</v>
      </c>
    </row>
    <row r="26" spans="1:106">
      <c r="A26" s="12">
        <f>ROW(Source!A32)</f>
        <v>32</v>
      </c>
      <c r="B26">
        <v>277615065</v>
      </c>
      <c r="C26">
        <v>277615258</v>
      </c>
      <c r="D26">
        <v>170382545</v>
      </c>
      <c r="E26">
        <v>1</v>
      </c>
      <c r="F26">
        <v>1</v>
      </c>
      <c r="G26">
        <v>1</v>
      </c>
      <c r="H26">
        <v>2</v>
      </c>
      <c r="I26" t="s">
        <v>304</v>
      </c>
      <c r="J26" t="s">
        <v>305</v>
      </c>
      <c r="K26" t="s">
        <v>306</v>
      </c>
      <c r="L26">
        <v>1368</v>
      </c>
      <c r="N26">
        <v>1011</v>
      </c>
      <c r="O26" t="s">
        <v>253</v>
      </c>
      <c r="P26" t="s">
        <v>253</v>
      </c>
      <c r="Q26">
        <v>1</v>
      </c>
      <c r="W26">
        <v>0</v>
      </c>
      <c r="X26">
        <v>1028768474</v>
      </c>
      <c r="Y26">
        <v>6.71</v>
      </c>
      <c r="AA26">
        <v>0</v>
      </c>
      <c r="AB26">
        <v>12.31</v>
      </c>
      <c r="AC26">
        <v>0</v>
      </c>
      <c r="AD26">
        <v>0</v>
      </c>
      <c r="AE26">
        <v>0</v>
      </c>
      <c r="AF26">
        <v>12.31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6.71</v>
      </c>
      <c r="AV26">
        <v>0</v>
      </c>
      <c r="AW26">
        <v>2</v>
      </c>
      <c r="AX26">
        <v>277615287</v>
      </c>
      <c r="AY26">
        <v>1</v>
      </c>
      <c r="AZ26">
        <v>0</v>
      </c>
      <c r="BA26">
        <v>23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 s="12">
        <f>Y26*Source!I32</f>
        <v>12.748999999999999</v>
      </c>
      <c r="CY26" s="12">
        <f t="shared" si="6"/>
        <v>12.31</v>
      </c>
      <c r="CZ26" s="12">
        <f t="shared" si="7"/>
        <v>12.31</v>
      </c>
      <c r="DA26" s="12">
        <f t="shared" si="8"/>
        <v>1</v>
      </c>
      <c r="DB26">
        <v>0</v>
      </c>
    </row>
    <row r="27" spans="1:106">
      <c r="A27" s="12">
        <f>ROW(Source!A32)</f>
        <v>32</v>
      </c>
      <c r="B27">
        <v>277615065</v>
      </c>
      <c r="C27">
        <v>277615258</v>
      </c>
      <c r="D27">
        <v>170400457</v>
      </c>
      <c r="E27">
        <v>1</v>
      </c>
      <c r="F27">
        <v>1</v>
      </c>
      <c r="G27">
        <v>1</v>
      </c>
      <c r="H27">
        <v>2</v>
      </c>
      <c r="I27" t="s">
        <v>307</v>
      </c>
      <c r="J27" t="s">
        <v>308</v>
      </c>
      <c r="K27" t="s">
        <v>309</v>
      </c>
      <c r="L27">
        <v>1368</v>
      </c>
      <c r="N27">
        <v>1011</v>
      </c>
      <c r="O27" t="s">
        <v>253</v>
      </c>
      <c r="P27" t="s">
        <v>253</v>
      </c>
      <c r="Q27">
        <v>1</v>
      </c>
      <c r="W27">
        <v>0</v>
      </c>
      <c r="X27">
        <v>-1550043920</v>
      </c>
      <c r="Y27">
        <v>0.34</v>
      </c>
      <c r="AA27">
        <v>0</v>
      </c>
      <c r="AB27">
        <v>6.7</v>
      </c>
      <c r="AC27">
        <v>0</v>
      </c>
      <c r="AD27">
        <v>0</v>
      </c>
      <c r="AE27">
        <v>0</v>
      </c>
      <c r="AF27">
        <v>6.7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0.34</v>
      </c>
      <c r="AV27">
        <v>0</v>
      </c>
      <c r="AW27">
        <v>2</v>
      </c>
      <c r="AX27">
        <v>277615288</v>
      </c>
      <c r="AY27">
        <v>1</v>
      </c>
      <c r="AZ27">
        <v>0</v>
      </c>
      <c r="BA27">
        <v>24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 s="12">
        <f>Y27*Source!I32</f>
        <v>0.64600000000000002</v>
      </c>
      <c r="CY27" s="12">
        <f t="shared" si="6"/>
        <v>6.7</v>
      </c>
      <c r="CZ27" s="12">
        <f t="shared" si="7"/>
        <v>6.7</v>
      </c>
      <c r="DA27" s="12">
        <f t="shared" si="8"/>
        <v>1</v>
      </c>
      <c r="DB27">
        <v>0</v>
      </c>
    </row>
    <row r="28" spans="1:106">
      <c r="A28" s="12">
        <f>ROW(Source!A32)</f>
        <v>32</v>
      </c>
      <c r="B28">
        <v>277615065</v>
      </c>
      <c r="C28">
        <v>277615258</v>
      </c>
      <c r="D28">
        <v>170379359</v>
      </c>
      <c r="E28">
        <v>1</v>
      </c>
      <c r="F28">
        <v>1</v>
      </c>
      <c r="G28">
        <v>1</v>
      </c>
      <c r="H28">
        <v>2</v>
      </c>
      <c r="I28" t="s">
        <v>266</v>
      </c>
      <c r="J28" t="s">
        <v>267</v>
      </c>
      <c r="K28" t="s">
        <v>268</v>
      </c>
      <c r="L28">
        <v>1368</v>
      </c>
      <c r="N28">
        <v>1011</v>
      </c>
      <c r="O28" t="s">
        <v>253</v>
      </c>
      <c r="P28" t="s">
        <v>253</v>
      </c>
      <c r="Q28">
        <v>1</v>
      </c>
      <c r="W28">
        <v>0</v>
      </c>
      <c r="X28">
        <v>1656107511</v>
      </c>
      <c r="Y28">
        <v>0.28999999999999998</v>
      </c>
      <c r="AA28">
        <v>0</v>
      </c>
      <c r="AB28">
        <v>5.13</v>
      </c>
      <c r="AC28">
        <v>0</v>
      </c>
      <c r="AD28">
        <v>0</v>
      </c>
      <c r="AE28">
        <v>0</v>
      </c>
      <c r="AF28">
        <v>5.13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0.28999999999999998</v>
      </c>
      <c r="AV28">
        <v>0</v>
      </c>
      <c r="AW28">
        <v>2</v>
      </c>
      <c r="AX28">
        <v>277615289</v>
      </c>
      <c r="AY28">
        <v>1</v>
      </c>
      <c r="AZ28">
        <v>0</v>
      </c>
      <c r="BA28">
        <v>25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 s="12">
        <f>Y28*Source!I32</f>
        <v>0.55099999999999993</v>
      </c>
      <c r="CY28" s="12">
        <f t="shared" si="6"/>
        <v>5.13</v>
      </c>
      <c r="CZ28" s="12">
        <f t="shared" si="7"/>
        <v>5.13</v>
      </c>
      <c r="DA28" s="12">
        <f t="shared" si="8"/>
        <v>1</v>
      </c>
      <c r="DB28">
        <v>0</v>
      </c>
    </row>
    <row r="29" spans="1:106">
      <c r="A29" s="12">
        <f>ROW(Source!A32)</f>
        <v>32</v>
      </c>
      <c r="B29">
        <v>277615065</v>
      </c>
      <c r="C29">
        <v>277615258</v>
      </c>
      <c r="D29">
        <v>170346066</v>
      </c>
      <c r="E29">
        <v>1</v>
      </c>
      <c r="F29">
        <v>1</v>
      </c>
      <c r="G29">
        <v>1</v>
      </c>
      <c r="H29">
        <v>2</v>
      </c>
      <c r="I29" t="s">
        <v>310</v>
      </c>
      <c r="J29" t="s">
        <v>311</v>
      </c>
      <c r="K29" t="s">
        <v>312</v>
      </c>
      <c r="L29">
        <v>1368</v>
      </c>
      <c r="N29">
        <v>1011</v>
      </c>
      <c r="O29" t="s">
        <v>253</v>
      </c>
      <c r="P29" t="s">
        <v>253</v>
      </c>
      <c r="Q29">
        <v>1</v>
      </c>
      <c r="W29">
        <v>0</v>
      </c>
      <c r="X29">
        <v>1408474864</v>
      </c>
      <c r="Y29">
        <v>0.19</v>
      </c>
      <c r="AA29">
        <v>0</v>
      </c>
      <c r="AB29">
        <v>87.17</v>
      </c>
      <c r="AC29">
        <v>11.6</v>
      </c>
      <c r="AD29">
        <v>0</v>
      </c>
      <c r="AE29">
        <v>0</v>
      </c>
      <c r="AF29">
        <v>87.17</v>
      </c>
      <c r="AG29">
        <v>11.6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0.19</v>
      </c>
      <c r="AV29">
        <v>0</v>
      </c>
      <c r="AW29">
        <v>2</v>
      </c>
      <c r="AX29">
        <v>277615290</v>
      </c>
      <c r="AY29">
        <v>1</v>
      </c>
      <c r="AZ29">
        <v>0</v>
      </c>
      <c r="BA29">
        <v>26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 s="12">
        <f>Y29*Source!I32</f>
        <v>0.36099999999999999</v>
      </c>
      <c r="CY29" s="12">
        <f t="shared" si="6"/>
        <v>87.17</v>
      </c>
      <c r="CZ29" s="12">
        <f t="shared" si="7"/>
        <v>87.17</v>
      </c>
      <c r="DA29" s="12">
        <f t="shared" si="8"/>
        <v>1</v>
      </c>
      <c r="DB29">
        <v>0</v>
      </c>
    </row>
    <row r="30" spans="1:106">
      <c r="A30" s="12">
        <f>ROW(Source!A32)</f>
        <v>32</v>
      </c>
      <c r="B30">
        <v>277615065</v>
      </c>
      <c r="C30">
        <v>277615258</v>
      </c>
      <c r="D30">
        <v>170400096</v>
      </c>
      <c r="E30">
        <v>1</v>
      </c>
      <c r="F30">
        <v>1</v>
      </c>
      <c r="G30">
        <v>1</v>
      </c>
      <c r="H30">
        <v>3</v>
      </c>
      <c r="I30" t="s">
        <v>313</v>
      </c>
      <c r="J30" t="s">
        <v>314</v>
      </c>
      <c r="K30" t="s">
        <v>315</v>
      </c>
      <c r="L30">
        <v>1348</v>
      </c>
      <c r="N30">
        <v>39568864</v>
      </c>
      <c r="O30" t="s">
        <v>66</v>
      </c>
      <c r="P30" t="s">
        <v>66</v>
      </c>
      <c r="Q30">
        <v>1000</v>
      </c>
      <c r="W30">
        <v>0</v>
      </c>
      <c r="X30">
        <v>2092088797</v>
      </c>
      <c r="Y30">
        <v>1E-4</v>
      </c>
      <c r="AA30">
        <v>109531</v>
      </c>
      <c r="AB30">
        <v>0</v>
      </c>
      <c r="AC30">
        <v>0</v>
      </c>
      <c r="AD30">
        <v>0</v>
      </c>
      <c r="AE30">
        <v>37900</v>
      </c>
      <c r="AF30">
        <v>0</v>
      </c>
      <c r="AG30">
        <v>0</v>
      </c>
      <c r="AH30">
        <v>0</v>
      </c>
      <c r="AI30">
        <v>2.89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1E-4</v>
      </c>
      <c r="AV30">
        <v>0</v>
      </c>
      <c r="AW30">
        <v>2</v>
      </c>
      <c r="AX30">
        <v>277615291</v>
      </c>
      <c r="AY30">
        <v>1</v>
      </c>
      <c r="AZ30">
        <v>0</v>
      </c>
      <c r="BA30">
        <v>27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 s="12">
        <f>Y30*Source!I32</f>
        <v>1.9000000000000001E-4</v>
      </c>
      <c r="CY30" s="12">
        <f t="shared" ref="CY30:CY41" si="9">AA30</f>
        <v>109531</v>
      </c>
      <c r="CZ30" s="12">
        <f t="shared" ref="CZ30:CZ41" si="10">AE30</f>
        <v>37900</v>
      </c>
      <c r="DA30" s="12">
        <f t="shared" ref="DA30:DA41" si="11">AI30</f>
        <v>2.89</v>
      </c>
      <c r="DB30">
        <v>0</v>
      </c>
    </row>
    <row r="31" spans="1:106">
      <c r="A31" s="12">
        <f>ROW(Source!A32)</f>
        <v>32</v>
      </c>
      <c r="B31">
        <v>277615065</v>
      </c>
      <c r="C31">
        <v>277615258</v>
      </c>
      <c r="D31">
        <v>170354220</v>
      </c>
      <c r="E31">
        <v>1</v>
      </c>
      <c r="F31">
        <v>1</v>
      </c>
      <c r="G31">
        <v>1</v>
      </c>
      <c r="H31">
        <v>3</v>
      </c>
      <c r="I31" t="s">
        <v>278</v>
      </c>
      <c r="J31" t="s">
        <v>279</v>
      </c>
      <c r="K31" t="s">
        <v>280</v>
      </c>
      <c r="L31">
        <v>1339</v>
      </c>
      <c r="N31">
        <v>1007</v>
      </c>
      <c r="O31" t="s">
        <v>281</v>
      </c>
      <c r="P31" t="s">
        <v>281</v>
      </c>
      <c r="Q31">
        <v>1</v>
      </c>
      <c r="W31">
        <v>0</v>
      </c>
      <c r="X31">
        <v>1860859579</v>
      </c>
      <c r="Y31">
        <v>1.37</v>
      </c>
      <c r="AA31">
        <v>48.14</v>
      </c>
      <c r="AB31">
        <v>0</v>
      </c>
      <c r="AC31">
        <v>0</v>
      </c>
      <c r="AD31">
        <v>0</v>
      </c>
      <c r="AE31">
        <v>6.22</v>
      </c>
      <c r="AF31">
        <v>0</v>
      </c>
      <c r="AG31">
        <v>0</v>
      </c>
      <c r="AH31">
        <v>0</v>
      </c>
      <c r="AI31">
        <v>7.74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1.37</v>
      </c>
      <c r="AV31">
        <v>0</v>
      </c>
      <c r="AW31">
        <v>2</v>
      </c>
      <c r="AX31">
        <v>277615292</v>
      </c>
      <c r="AY31">
        <v>1</v>
      </c>
      <c r="AZ31">
        <v>0</v>
      </c>
      <c r="BA31">
        <v>28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 s="12">
        <f>Y31*Source!I32</f>
        <v>2.6030000000000002</v>
      </c>
      <c r="CY31" s="12">
        <f t="shared" si="9"/>
        <v>48.14</v>
      </c>
      <c r="CZ31" s="12">
        <f t="shared" si="10"/>
        <v>6.22</v>
      </c>
      <c r="DA31" s="12">
        <f t="shared" si="11"/>
        <v>7.74</v>
      </c>
      <c r="DB31">
        <v>0</v>
      </c>
    </row>
    <row r="32" spans="1:106">
      <c r="A32" s="12">
        <f>ROW(Source!A32)</f>
        <v>32</v>
      </c>
      <c r="B32">
        <v>277615065</v>
      </c>
      <c r="C32">
        <v>277615258</v>
      </c>
      <c r="D32">
        <v>170348170</v>
      </c>
      <c r="E32">
        <v>1</v>
      </c>
      <c r="F32">
        <v>1</v>
      </c>
      <c r="G32">
        <v>1</v>
      </c>
      <c r="H32">
        <v>3</v>
      </c>
      <c r="I32" t="s">
        <v>316</v>
      </c>
      <c r="J32" t="s">
        <v>317</v>
      </c>
      <c r="K32" t="s">
        <v>318</v>
      </c>
      <c r="L32">
        <v>1348</v>
      </c>
      <c r="N32">
        <v>39568864</v>
      </c>
      <c r="O32" t="s">
        <v>66</v>
      </c>
      <c r="P32" t="s">
        <v>66</v>
      </c>
      <c r="Q32">
        <v>1000</v>
      </c>
      <c r="W32">
        <v>0</v>
      </c>
      <c r="X32">
        <v>1454327478</v>
      </c>
      <c r="Y32">
        <v>3.0000000000000001E-5</v>
      </c>
      <c r="AA32">
        <v>23389.8</v>
      </c>
      <c r="AB32">
        <v>0</v>
      </c>
      <c r="AC32">
        <v>0</v>
      </c>
      <c r="AD32">
        <v>0</v>
      </c>
      <c r="AE32">
        <v>4455.2</v>
      </c>
      <c r="AF32">
        <v>0</v>
      </c>
      <c r="AG32">
        <v>0</v>
      </c>
      <c r="AH32">
        <v>0</v>
      </c>
      <c r="AI32">
        <v>5.25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3.0000000000000001E-5</v>
      </c>
      <c r="AV32">
        <v>0</v>
      </c>
      <c r="AW32">
        <v>2</v>
      </c>
      <c r="AX32">
        <v>277615293</v>
      </c>
      <c r="AY32">
        <v>1</v>
      </c>
      <c r="AZ32">
        <v>0</v>
      </c>
      <c r="BA32">
        <v>29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 s="12">
        <f>Y32*Source!I32</f>
        <v>5.6999999999999996E-5</v>
      </c>
      <c r="CY32" s="12">
        <f t="shared" si="9"/>
        <v>23389.8</v>
      </c>
      <c r="CZ32" s="12">
        <f t="shared" si="10"/>
        <v>4455.2</v>
      </c>
      <c r="DA32" s="12">
        <f t="shared" si="11"/>
        <v>5.25</v>
      </c>
      <c r="DB32">
        <v>0</v>
      </c>
    </row>
    <row r="33" spans="1:106">
      <c r="A33" s="12">
        <f>ROW(Source!A32)</f>
        <v>32</v>
      </c>
      <c r="B33">
        <v>277615065</v>
      </c>
      <c r="C33">
        <v>277615258</v>
      </c>
      <c r="D33">
        <v>170365535</v>
      </c>
      <c r="E33">
        <v>1</v>
      </c>
      <c r="F33">
        <v>1</v>
      </c>
      <c r="G33">
        <v>1</v>
      </c>
      <c r="H33">
        <v>3</v>
      </c>
      <c r="I33" t="s">
        <v>319</v>
      </c>
      <c r="J33" t="s">
        <v>320</v>
      </c>
      <c r="K33" t="s">
        <v>321</v>
      </c>
      <c r="L33">
        <v>1348</v>
      </c>
      <c r="N33">
        <v>39568864</v>
      </c>
      <c r="O33" t="s">
        <v>66</v>
      </c>
      <c r="P33" t="s">
        <v>66</v>
      </c>
      <c r="Q33">
        <v>1000</v>
      </c>
      <c r="W33">
        <v>0</v>
      </c>
      <c r="X33">
        <v>-455142253</v>
      </c>
      <c r="Y33">
        <v>1.9400000000000001E-3</v>
      </c>
      <c r="AA33">
        <v>38179.199999999997</v>
      </c>
      <c r="AB33">
        <v>0</v>
      </c>
      <c r="AC33">
        <v>0</v>
      </c>
      <c r="AD33">
        <v>0</v>
      </c>
      <c r="AE33">
        <v>4920</v>
      </c>
      <c r="AF33">
        <v>0</v>
      </c>
      <c r="AG33">
        <v>0</v>
      </c>
      <c r="AH33">
        <v>0</v>
      </c>
      <c r="AI33">
        <v>7.76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1.9400000000000001E-3</v>
      </c>
      <c r="AV33">
        <v>0</v>
      </c>
      <c r="AW33">
        <v>2</v>
      </c>
      <c r="AX33">
        <v>277615294</v>
      </c>
      <c r="AY33">
        <v>1</v>
      </c>
      <c r="AZ33">
        <v>0</v>
      </c>
      <c r="BA33">
        <v>30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 s="12">
        <f>Y33*Source!I32</f>
        <v>3.686E-3</v>
      </c>
      <c r="CY33" s="12">
        <f t="shared" si="9"/>
        <v>38179.199999999997</v>
      </c>
      <c r="CZ33" s="12">
        <f t="shared" si="10"/>
        <v>4920</v>
      </c>
      <c r="DA33" s="12">
        <f t="shared" si="11"/>
        <v>7.76</v>
      </c>
      <c r="DB33">
        <v>0</v>
      </c>
    </row>
    <row r="34" spans="1:106">
      <c r="A34" s="12">
        <f>ROW(Source!A32)</f>
        <v>32</v>
      </c>
      <c r="B34">
        <v>277615065</v>
      </c>
      <c r="C34">
        <v>277615258</v>
      </c>
      <c r="D34">
        <v>170400451</v>
      </c>
      <c r="E34">
        <v>1</v>
      </c>
      <c r="F34">
        <v>1</v>
      </c>
      <c r="G34">
        <v>1</v>
      </c>
      <c r="H34">
        <v>3</v>
      </c>
      <c r="I34" t="s">
        <v>322</v>
      </c>
      <c r="J34" t="s">
        <v>323</v>
      </c>
      <c r="K34" t="s">
        <v>324</v>
      </c>
      <c r="L34">
        <v>1348</v>
      </c>
      <c r="N34">
        <v>39568864</v>
      </c>
      <c r="O34" t="s">
        <v>66</v>
      </c>
      <c r="P34" t="s">
        <v>66</v>
      </c>
      <c r="Q34">
        <v>1000</v>
      </c>
      <c r="W34">
        <v>0</v>
      </c>
      <c r="X34">
        <v>-1842081117</v>
      </c>
      <c r="Y34">
        <v>4.0000000000000001E-3</v>
      </c>
      <c r="AA34">
        <v>55357.35</v>
      </c>
      <c r="AB34">
        <v>0</v>
      </c>
      <c r="AC34">
        <v>0</v>
      </c>
      <c r="AD34">
        <v>0</v>
      </c>
      <c r="AE34">
        <v>10749</v>
      </c>
      <c r="AF34">
        <v>0</v>
      </c>
      <c r="AG34">
        <v>0</v>
      </c>
      <c r="AH34">
        <v>0</v>
      </c>
      <c r="AI34">
        <v>5.15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4.0000000000000001E-3</v>
      </c>
      <c r="AV34">
        <v>0</v>
      </c>
      <c r="AW34">
        <v>2</v>
      </c>
      <c r="AX34">
        <v>277615295</v>
      </c>
      <c r="AY34">
        <v>1</v>
      </c>
      <c r="AZ34">
        <v>0</v>
      </c>
      <c r="BA34">
        <v>31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 s="12">
        <f>Y34*Source!I32</f>
        <v>7.6E-3</v>
      </c>
      <c r="CY34" s="12">
        <f t="shared" si="9"/>
        <v>55357.35</v>
      </c>
      <c r="CZ34" s="12">
        <f t="shared" si="10"/>
        <v>10749</v>
      </c>
      <c r="DA34" s="12">
        <f t="shared" si="11"/>
        <v>5.15</v>
      </c>
      <c r="DB34">
        <v>0</v>
      </c>
    </row>
    <row r="35" spans="1:106">
      <c r="A35" s="12">
        <f>ROW(Source!A32)</f>
        <v>32</v>
      </c>
      <c r="B35">
        <v>277615065</v>
      </c>
      <c r="C35">
        <v>277615258</v>
      </c>
      <c r="D35">
        <v>170346116</v>
      </c>
      <c r="E35">
        <v>1</v>
      </c>
      <c r="F35">
        <v>1</v>
      </c>
      <c r="G35">
        <v>1</v>
      </c>
      <c r="H35">
        <v>3</v>
      </c>
      <c r="I35" t="s">
        <v>325</v>
      </c>
      <c r="J35" t="s">
        <v>326</v>
      </c>
      <c r="K35" t="s">
        <v>327</v>
      </c>
      <c r="L35">
        <v>1348</v>
      </c>
      <c r="N35">
        <v>39568864</v>
      </c>
      <c r="O35" t="s">
        <v>66</v>
      </c>
      <c r="P35" t="s">
        <v>66</v>
      </c>
      <c r="Q35">
        <v>1000</v>
      </c>
      <c r="W35">
        <v>0</v>
      </c>
      <c r="X35">
        <v>867479659</v>
      </c>
      <c r="Y35">
        <v>1.0000000000000001E-5</v>
      </c>
      <c r="AA35">
        <v>40126.300000000003</v>
      </c>
      <c r="AB35">
        <v>0</v>
      </c>
      <c r="AC35">
        <v>0</v>
      </c>
      <c r="AD35">
        <v>0</v>
      </c>
      <c r="AE35">
        <v>11978</v>
      </c>
      <c r="AF35">
        <v>0</v>
      </c>
      <c r="AG35">
        <v>0</v>
      </c>
      <c r="AH35">
        <v>0</v>
      </c>
      <c r="AI35">
        <v>3.35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1.0000000000000001E-5</v>
      </c>
      <c r="AV35">
        <v>0</v>
      </c>
      <c r="AW35">
        <v>2</v>
      </c>
      <c r="AX35">
        <v>277615297</v>
      </c>
      <c r="AY35">
        <v>1</v>
      </c>
      <c r="AZ35">
        <v>0</v>
      </c>
      <c r="BA35">
        <v>33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 s="12">
        <f>Y35*Source!I32</f>
        <v>1.9000000000000001E-5</v>
      </c>
      <c r="CY35" s="12">
        <f t="shared" si="9"/>
        <v>40126.300000000003</v>
      </c>
      <c r="CZ35" s="12">
        <f t="shared" si="10"/>
        <v>11978</v>
      </c>
      <c r="DA35" s="12">
        <f t="shared" si="11"/>
        <v>3.35</v>
      </c>
      <c r="DB35">
        <v>0</v>
      </c>
    </row>
    <row r="36" spans="1:106">
      <c r="A36" s="12">
        <f>ROW(Source!A32)</f>
        <v>32</v>
      </c>
      <c r="B36">
        <v>277615065</v>
      </c>
      <c r="C36">
        <v>277615258</v>
      </c>
      <c r="D36">
        <v>170369306</v>
      </c>
      <c r="E36">
        <v>1</v>
      </c>
      <c r="F36">
        <v>1</v>
      </c>
      <c r="G36">
        <v>1</v>
      </c>
      <c r="H36">
        <v>3</v>
      </c>
      <c r="I36" t="s">
        <v>285</v>
      </c>
      <c r="J36" t="s">
        <v>286</v>
      </c>
      <c r="K36" t="s">
        <v>287</v>
      </c>
      <c r="L36">
        <v>1346</v>
      </c>
      <c r="N36">
        <v>39568864</v>
      </c>
      <c r="O36" t="s">
        <v>288</v>
      </c>
      <c r="P36" t="s">
        <v>288</v>
      </c>
      <c r="Q36">
        <v>1</v>
      </c>
      <c r="W36">
        <v>0</v>
      </c>
      <c r="X36">
        <v>-259292941</v>
      </c>
      <c r="Y36">
        <v>0.41</v>
      </c>
      <c r="AA36">
        <v>34.96</v>
      </c>
      <c r="AB36">
        <v>0</v>
      </c>
      <c r="AC36">
        <v>0</v>
      </c>
      <c r="AD36">
        <v>0</v>
      </c>
      <c r="AE36">
        <v>6.09</v>
      </c>
      <c r="AF36">
        <v>0</v>
      </c>
      <c r="AG36">
        <v>0</v>
      </c>
      <c r="AH36">
        <v>0</v>
      </c>
      <c r="AI36">
        <v>5.74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0.41</v>
      </c>
      <c r="AV36">
        <v>0</v>
      </c>
      <c r="AW36">
        <v>2</v>
      </c>
      <c r="AX36">
        <v>277615298</v>
      </c>
      <c r="AY36">
        <v>1</v>
      </c>
      <c r="AZ36">
        <v>0</v>
      </c>
      <c r="BA36">
        <v>34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 s="12">
        <f>Y36*Source!I32</f>
        <v>0.77899999999999991</v>
      </c>
      <c r="CY36" s="12">
        <f t="shared" si="9"/>
        <v>34.96</v>
      </c>
      <c r="CZ36" s="12">
        <f t="shared" si="10"/>
        <v>6.09</v>
      </c>
      <c r="DA36" s="12">
        <f t="shared" si="11"/>
        <v>5.74</v>
      </c>
      <c r="DB36">
        <v>0</v>
      </c>
    </row>
    <row r="37" spans="1:106">
      <c r="A37" s="12">
        <f>ROW(Source!A32)</f>
        <v>32</v>
      </c>
      <c r="B37">
        <v>277615065</v>
      </c>
      <c r="C37">
        <v>277615258</v>
      </c>
      <c r="D37">
        <v>170400098</v>
      </c>
      <c r="E37">
        <v>1</v>
      </c>
      <c r="F37">
        <v>1</v>
      </c>
      <c r="G37">
        <v>1</v>
      </c>
      <c r="H37">
        <v>3</v>
      </c>
      <c r="I37" t="s">
        <v>328</v>
      </c>
      <c r="J37" t="s">
        <v>329</v>
      </c>
      <c r="K37" t="s">
        <v>330</v>
      </c>
      <c r="L37">
        <v>1348</v>
      </c>
      <c r="N37">
        <v>39568864</v>
      </c>
      <c r="O37" t="s">
        <v>66</v>
      </c>
      <c r="P37" t="s">
        <v>66</v>
      </c>
      <c r="Q37">
        <v>1000</v>
      </c>
      <c r="W37">
        <v>0</v>
      </c>
      <c r="X37">
        <v>279804140</v>
      </c>
      <c r="Y37">
        <v>5.9999999999999995E-4</v>
      </c>
      <c r="AA37">
        <v>52469.4</v>
      </c>
      <c r="AB37">
        <v>0</v>
      </c>
      <c r="AC37">
        <v>0</v>
      </c>
      <c r="AD37">
        <v>0</v>
      </c>
      <c r="AE37">
        <v>9420</v>
      </c>
      <c r="AF37">
        <v>0</v>
      </c>
      <c r="AG37">
        <v>0</v>
      </c>
      <c r="AH37">
        <v>0</v>
      </c>
      <c r="AI37">
        <v>5.57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5.9999999999999995E-4</v>
      </c>
      <c r="AV37">
        <v>0</v>
      </c>
      <c r="AW37">
        <v>2</v>
      </c>
      <c r="AX37">
        <v>277615299</v>
      </c>
      <c r="AY37">
        <v>1</v>
      </c>
      <c r="AZ37">
        <v>0</v>
      </c>
      <c r="BA37">
        <v>35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 s="12">
        <f>Y37*Source!I32</f>
        <v>1.14E-3</v>
      </c>
      <c r="CY37" s="12">
        <f t="shared" si="9"/>
        <v>52469.4</v>
      </c>
      <c r="CZ37" s="12">
        <f t="shared" si="10"/>
        <v>9420</v>
      </c>
      <c r="DA37" s="12">
        <f t="shared" si="11"/>
        <v>5.57</v>
      </c>
      <c r="DB37">
        <v>0</v>
      </c>
    </row>
    <row r="38" spans="1:106">
      <c r="A38" s="12">
        <f>ROW(Source!A32)</f>
        <v>32</v>
      </c>
      <c r="B38">
        <v>277615065</v>
      </c>
      <c r="C38">
        <v>277615258</v>
      </c>
      <c r="D38">
        <v>170381123</v>
      </c>
      <c r="E38">
        <v>1</v>
      </c>
      <c r="F38">
        <v>1</v>
      </c>
      <c r="G38">
        <v>1</v>
      </c>
      <c r="H38">
        <v>3</v>
      </c>
      <c r="I38" t="s">
        <v>331</v>
      </c>
      <c r="J38" t="s">
        <v>332</v>
      </c>
      <c r="K38" t="s">
        <v>333</v>
      </c>
      <c r="L38">
        <v>1339</v>
      </c>
      <c r="N38">
        <v>1007</v>
      </c>
      <c r="O38" t="s">
        <v>281</v>
      </c>
      <c r="P38" t="s">
        <v>281</v>
      </c>
      <c r="Q38">
        <v>1</v>
      </c>
      <c r="W38">
        <v>0</v>
      </c>
      <c r="X38">
        <v>1145629250</v>
      </c>
      <c r="Y38">
        <v>1.0300000000000001E-3</v>
      </c>
      <c r="AA38">
        <v>5746</v>
      </c>
      <c r="AB38">
        <v>0</v>
      </c>
      <c r="AC38">
        <v>0</v>
      </c>
      <c r="AD38">
        <v>0</v>
      </c>
      <c r="AE38">
        <v>1700</v>
      </c>
      <c r="AF38">
        <v>0</v>
      </c>
      <c r="AG38">
        <v>0</v>
      </c>
      <c r="AH38">
        <v>0</v>
      </c>
      <c r="AI38">
        <v>3.38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1.0300000000000001E-3</v>
      </c>
      <c r="AV38">
        <v>0</v>
      </c>
      <c r="AW38">
        <v>2</v>
      </c>
      <c r="AX38">
        <v>277615300</v>
      </c>
      <c r="AY38">
        <v>1</v>
      </c>
      <c r="AZ38">
        <v>0</v>
      </c>
      <c r="BA38">
        <v>36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 s="12">
        <f>Y38*Source!I32</f>
        <v>1.957E-3</v>
      </c>
      <c r="CY38" s="12">
        <f t="shared" si="9"/>
        <v>5746</v>
      </c>
      <c r="CZ38" s="12">
        <f t="shared" si="10"/>
        <v>1700</v>
      </c>
      <c r="DA38" s="12">
        <f t="shared" si="11"/>
        <v>3.38</v>
      </c>
      <c r="DB38">
        <v>0</v>
      </c>
    </row>
    <row r="39" spans="1:106">
      <c r="A39" s="12">
        <f>ROW(Source!A32)</f>
        <v>32</v>
      </c>
      <c r="B39">
        <v>277615065</v>
      </c>
      <c r="C39">
        <v>277615258</v>
      </c>
      <c r="D39">
        <v>170399171</v>
      </c>
      <c r="E39">
        <v>1</v>
      </c>
      <c r="F39">
        <v>1</v>
      </c>
      <c r="G39">
        <v>1</v>
      </c>
      <c r="H39">
        <v>3</v>
      </c>
      <c r="I39" t="s">
        <v>334</v>
      </c>
      <c r="J39" t="s">
        <v>335</v>
      </c>
      <c r="K39" t="s">
        <v>336</v>
      </c>
      <c r="L39">
        <v>1348</v>
      </c>
      <c r="N39">
        <v>39568864</v>
      </c>
      <c r="O39" t="s">
        <v>66</v>
      </c>
      <c r="P39" t="s">
        <v>66</v>
      </c>
      <c r="Q39">
        <v>1000</v>
      </c>
      <c r="W39">
        <v>0</v>
      </c>
      <c r="X39">
        <v>598146736</v>
      </c>
      <c r="Y39">
        <v>3.1E-4</v>
      </c>
      <c r="AA39">
        <v>34364</v>
      </c>
      <c r="AB39">
        <v>0</v>
      </c>
      <c r="AC39">
        <v>0</v>
      </c>
      <c r="AD39">
        <v>0</v>
      </c>
      <c r="AE39">
        <v>15620</v>
      </c>
      <c r="AF39">
        <v>0</v>
      </c>
      <c r="AG39">
        <v>0</v>
      </c>
      <c r="AH39">
        <v>0</v>
      </c>
      <c r="AI39">
        <v>2.2000000000000002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3.1E-4</v>
      </c>
      <c r="AV39">
        <v>0</v>
      </c>
      <c r="AW39">
        <v>2</v>
      </c>
      <c r="AX39">
        <v>277615301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 s="12">
        <f>Y39*Source!I32</f>
        <v>5.8900000000000001E-4</v>
      </c>
      <c r="CY39" s="12">
        <f t="shared" si="9"/>
        <v>34364</v>
      </c>
      <c r="CZ39" s="12">
        <f t="shared" si="10"/>
        <v>15620</v>
      </c>
      <c r="DA39" s="12">
        <f t="shared" si="11"/>
        <v>2.2000000000000002</v>
      </c>
      <c r="DB39">
        <v>0</v>
      </c>
    </row>
    <row r="40" spans="1:106">
      <c r="A40" s="12">
        <f>ROW(Source!A32)</f>
        <v>32</v>
      </c>
      <c r="B40">
        <v>277615065</v>
      </c>
      <c r="C40">
        <v>277615258</v>
      </c>
      <c r="D40">
        <v>170400099</v>
      </c>
      <c r="E40">
        <v>1</v>
      </c>
      <c r="F40">
        <v>1</v>
      </c>
      <c r="G40">
        <v>1</v>
      </c>
      <c r="H40">
        <v>3</v>
      </c>
      <c r="I40" t="s">
        <v>337</v>
      </c>
      <c r="J40" t="s">
        <v>338</v>
      </c>
      <c r="K40" t="s">
        <v>339</v>
      </c>
      <c r="L40">
        <v>1348</v>
      </c>
      <c r="N40">
        <v>39568864</v>
      </c>
      <c r="O40" t="s">
        <v>66</v>
      </c>
      <c r="P40" t="s">
        <v>66</v>
      </c>
      <c r="Q40">
        <v>1000</v>
      </c>
      <c r="W40">
        <v>0</v>
      </c>
      <c r="X40">
        <v>425486894</v>
      </c>
      <c r="Y40">
        <v>1E-3</v>
      </c>
      <c r="AA40">
        <v>47583.040000000001</v>
      </c>
      <c r="AB40">
        <v>0</v>
      </c>
      <c r="AC40">
        <v>0</v>
      </c>
      <c r="AD40">
        <v>0</v>
      </c>
      <c r="AE40">
        <v>7712</v>
      </c>
      <c r="AF40">
        <v>0</v>
      </c>
      <c r="AG40">
        <v>0</v>
      </c>
      <c r="AH40">
        <v>0</v>
      </c>
      <c r="AI40">
        <v>6.17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1E-3</v>
      </c>
      <c r="AV40">
        <v>0</v>
      </c>
      <c r="AW40">
        <v>2</v>
      </c>
      <c r="AX40">
        <v>277615302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 s="12">
        <f>Y40*Source!I32</f>
        <v>1.9E-3</v>
      </c>
      <c r="CY40" s="12">
        <f t="shared" si="9"/>
        <v>47583.040000000001</v>
      </c>
      <c r="CZ40" s="12">
        <f t="shared" si="10"/>
        <v>7712</v>
      </c>
      <c r="DA40" s="12">
        <f t="shared" si="11"/>
        <v>6.17</v>
      </c>
      <c r="DB40">
        <v>0</v>
      </c>
    </row>
    <row r="41" spans="1:106">
      <c r="A41" s="12">
        <f>ROW(Source!A32)</f>
        <v>32</v>
      </c>
      <c r="B41">
        <v>277615065</v>
      </c>
      <c r="C41">
        <v>277615258</v>
      </c>
      <c r="D41">
        <v>170400103</v>
      </c>
      <c r="E41">
        <v>1</v>
      </c>
      <c r="F41">
        <v>1</v>
      </c>
      <c r="G41">
        <v>1</v>
      </c>
      <c r="H41">
        <v>3</v>
      </c>
      <c r="I41" t="s">
        <v>340</v>
      </c>
      <c r="J41" t="s">
        <v>341</v>
      </c>
      <c r="K41" t="s">
        <v>342</v>
      </c>
      <c r="L41">
        <v>1302</v>
      </c>
      <c r="N41">
        <v>1003</v>
      </c>
      <c r="O41" t="s">
        <v>343</v>
      </c>
      <c r="P41" t="s">
        <v>343</v>
      </c>
      <c r="Q41">
        <v>10</v>
      </c>
      <c r="W41">
        <v>0</v>
      </c>
      <c r="X41">
        <v>-578464039</v>
      </c>
      <c r="Y41">
        <v>1.8700000000000001E-2</v>
      </c>
      <c r="AA41">
        <v>249.19</v>
      </c>
      <c r="AB41">
        <v>0</v>
      </c>
      <c r="AC41">
        <v>0</v>
      </c>
      <c r="AD41">
        <v>0</v>
      </c>
      <c r="AE41">
        <v>50.24</v>
      </c>
      <c r="AF41">
        <v>0</v>
      </c>
      <c r="AG41">
        <v>0</v>
      </c>
      <c r="AH41">
        <v>0</v>
      </c>
      <c r="AI41">
        <v>4.96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1.8700000000000001E-2</v>
      </c>
      <c r="AV41">
        <v>0</v>
      </c>
      <c r="AW41">
        <v>2</v>
      </c>
      <c r="AX41">
        <v>277615304</v>
      </c>
      <c r="AY41">
        <v>1</v>
      </c>
      <c r="AZ41">
        <v>0</v>
      </c>
      <c r="BA41">
        <v>40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 s="12">
        <f>Y41*Source!I32</f>
        <v>3.5529999999999999E-2</v>
      </c>
      <c r="CY41" s="12">
        <f t="shared" si="9"/>
        <v>249.19</v>
      </c>
      <c r="CZ41" s="12">
        <f t="shared" si="10"/>
        <v>50.24</v>
      </c>
      <c r="DA41" s="12">
        <f t="shared" si="11"/>
        <v>4.96</v>
      </c>
      <c r="DB41">
        <v>0</v>
      </c>
    </row>
    <row r="42" spans="1:106">
      <c r="A42" s="12">
        <f>ROW(Source!A33)</f>
        <v>33</v>
      </c>
      <c r="B42">
        <v>277615065</v>
      </c>
      <c r="C42">
        <v>277615305</v>
      </c>
      <c r="D42">
        <v>11702076</v>
      </c>
      <c r="E42">
        <v>1</v>
      </c>
      <c r="F42">
        <v>1</v>
      </c>
      <c r="G42">
        <v>1</v>
      </c>
      <c r="H42">
        <v>1</v>
      </c>
      <c r="I42" t="s">
        <v>344</v>
      </c>
      <c r="K42" t="s">
        <v>345</v>
      </c>
      <c r="L42">
        <v>1369</v>
      </c>
      <c r="N42">
        <v>1013</v>
      </c>
      <c r="O42" t="s">
        <v>247</v>
      </c>
      <c r="P42" t="s">
        <v>247</v>
      </c>
      <c r="Q42">
        <v>1</v>
      </c>
      <c r="W42">
        <v>0</v>
      </c>
      <c r="X42">
        <v>657145562</v>
      </c>
      <c r="Y42">
        <v>40.590000000000003</v>
      </c>
      <c r="AA42">
        <v>0</v>
      </c>
      <c r="AB42">
        <v>0</v>
      </c>
      <c r="AC42">
        <v>0</v>
      </c>
      <c r="AD42">
        <v>8.86</v>
      </c>
      <c r="AE42">
        <v>0</v>
      </c>
      <c r="AF42">
        <v>0</v>
      </c>
      <c r="AG42">
        <v>0</v>
      </c>
      <c r="AH42">
        <v>8.86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40.590000000000003</v>
      </c>
      <c r="AV42">
        <v>1</v>
      </c>
      <c r="AW42">
        <v>2</v>
      </c>
      <c r="AX42">
        <v>277615313</v>
      </c>
      <c r="AY42">
        <v>1</v>
      </c>
      <c r="AZ42">
        <v>0</v>
      </c>
      <c r="BA42">
        <v>41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 s="12">
        <f>Y42*Source!I33</f>
        <v>8.564490000000001</v>
      </c>
      <c r="CY42" s="12">
        <f>AD42</f>
        <v>8.86</v>
      </c>
      <c r="CZ42" s="12">
        <f>AH42</f>
        <v>8.86</v>
      </c>
      <c r="DA42" s="12">
        <f>AL42</f>
        <v>1</v>
      </c>
      <c r="DB42">
        <v>0</v>
      </c>
    </row>
    <row r="43" spans="1:106">
      <c r="A43" s="12">
        <f>ROW(Source!A33)</f>
        <v>33</v>
      </c>
      <c r="B43">
        <v>277615065</v>
      </c>
      <c r="C43">
        <v>277615305</v>
      </c>
      <c r="D43">
        <v>121548</v>
      </c>
      <c r="E43">
        <v>1</v>
      </c>
      <c r="F43">
        <v>1</v>
      </c>
      <c r="G43">
        <v>1</v>
      </c>
      <c r="H43">
        <v>1</v>
      </c>
      <c r="I43" t="s">
        <v>77</v>
      </c>
      <c r="K43" t="s">
        <v>248</v>
      </c>
      <c r="L43">
        <v>608254</v>
      </c>
      <c r="N43">
        <v>1013</v>
      </c>
      <c r="O43" t="s">
        <v>249</v>
      </c>
      <c r="P43" t="s">
        <v>249</v>
      </c>
      <c r="Q43">
        <v>1</v>
      </c>
      <c r="W43">
        <v>0</v>
      </c>
      <c r="X43">
        <v>-185737400</v>
      </c>
      <c r="Y43">
        <v>0.01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0.01</v>
      </c>
      <c r="AV43">
        <v>2</v>
      </c>
      <c r="AW43">
        <v>2</v>
      </c>
      <c r="AX43">
        <v>277615314</v>
      </c>
      <c r="AY43">
        <v>1</v>
      </c>
      <c r="AZ43">
        <v>0</v>
      </c>
      <c r="BA43">
        <v>42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 s="12">
        <f>Y43*Source!I33</f>
        <v>2.1099999999999999E-3</v>
      </c>
      <c r="CY43" s="12">
        <f>AD43</f>
        <v>0</v>
      </c>
      <c r="CZ43" s="12">
        <f>AH43</f>
        <v>0</v>
      </c>
      <c r="DA43" s="12">
        <f>AL43</f>
        <v>1</v>
      </c>
      <c r="DB43">
        <v>0</v>
      </c>
    </row>
    <row r="44" spans="1:106">
      <c r="A44" s="12">
        <f>ROW(Source!A33)</f>
        <v>33</v>
      </c>
      <c r="B44">
        <v>277615065</v>
      </c>
      <c r="C44">
        <v>277615305</v>
      </c>
      <c r="D44">
        <v>170395987</v>
      </c>
      <c r="E44">
        <v>1</v>
      </c>
      <c r="F44">
        <v>1</v>
      </c>
      <c r="G44">
        <v>1</v>
      </c>
      <c r="H44">
        <v>2</v>
      </c>
      <c r="I44" t="s">
        <v>346</v>
      </c>
      <c r="J44" t="s">
        <v>347</v>
      </c>
      <c r="K44" t="s">
        <v>348</v>
      </c>
      <c r="L44">
        <v>1368</v>
      </c>
      <c r="N44">
        <v>1011</v>
      </c>
      <c r="O44" t="s">
        <v>253</v>
      </c>
      <c r="P44" t="s">
        <v>253</v>
      </c>
      <c r="Q44">
        <v>1</v>
      </c>
      <c r="W44">
        <v>0</v>
      </c>
      <c r="X44">
        <v>1288145784</v>
      </c>
      <c r="Y44">
        <v>0.01</v>
      </c>
      <c r="AA44">
        <v>0</v>
      </c>
      <c r="AB44">
        <v>31.26</v>
      </c>
      <c r="AC44">
        <v>13.5</v>
      </c>
      <c r="AD44">
        <v>0</v>
      </c>
      <c r="AE44">
        <v>0</v>
      </c>
      <c r="AF44">
        <v>31.26</v>
      </c>
      <c r="AG44">
        <v>13.5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0.01</v>
      </c>
      <c r="AV44">
        <v>0</v>
      </c>
      <c r="AW44">
        <v>2</v>
      </c>
      <c r="AX44">
        <v>277615315</v>
      </c>
      <c r="AY44">
        <v>1</v>
      </c>
      <c r="AZ44">
        <v>0</v>
      </c>
      <c r="BA44">
        <v>43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 s="12">
        <f>Y44*Source!I33</f>
        <v>2.1099999999999999E-3</v>
      </c>
      <c r="CY44" s="12">
        <f>AB44</f>
        <v>31.26</v>
      </c>
      <c r="CZ44" s="12">
        <f>AF44</f>
        <v>31.26</v>
      </c>
      <c r="DA44" s="12">
        <f>AJ44</f>
        <v>1</v>
      </c>
      <c r="DB44">
        <v>0</v>
      </c>
    </row>
    <row r="45" spans="1:106">
      <c r="A45" s="12">
        <f>ROW(Source!A33)</f>
        <v>33</v>
      </c>
      <c r="B45">
        <v>277615065</v>
      </c>
      <c r="C45">
        <v>277615305</v>
      </c>
      <c r="D45">
        <v>170346066</v>
      </c>
      <c r="E45">
        <v>1</v>
      </c>
      <c r="F45">
        <v>1</v>
      </c>
      <c r="G45">
        <v>1</v>
      </c>
      <c r="H45">
        <v>2</v>
      </c>
      <c r="I45" t="s">
        <v>310</v>
      </c>
      <c r="J45" t="s">
        <v>311</v>
      </c>
      <c r="K45" t="s">
        <v>312</v>
      </c>
      <c r="L45">
        <v>1368</v>
      </c>
      <c r="N45">
        <v>1011</v>
      </c>
      <c r="O45" t="s">
        <v>253</v>
      </c>
      <c r="P45" t="s">
        <v>253</v>
      </c>
      <c r="Q45">
        <v>1</v>
      </c>
      <c r="W45">
        <v>0</v>
      </c>
      <c r="X45">
        <v>1408474864</v>
      </c>
      <c r="Y45">
        <v>0.03</v>
      </c>
      <c r="AA45">
        <v>0</v>
      </c>
      <c r="AB45">
        <v>87.17</v>
      </c>
      <c r="AC45">
        <v>11.6</v>
      </c>
      <c r="AD45">
        <v>0</v>
      </c>
      <c r="AE45">
        <v>0</v>
      </c>
      <c r="AF45">
        <v>87.17</v>
      </c>
      <c r="AG45">
        <v>11.6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0.03</v>
      </c>
      <c r="AV45">
        <v>0</v>
      </c>
      <c r="AW45">
        <v>2</v>
      </c>
      <c r="AX45">
        <v>277615316</v>
      </c>
      <c r="AY45">
        <v>1</v>
      </c>
      <c r="AZ45">
        <v>0</v>
      </c>
      <c r="BA45">
        <v>44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 s="12">
        <f>Y45*Source!I33</f>
        <v>6.3299999999999997E-3</v>
      </c>
      <c r="CY45" s="12">
        <f>AB45</f>
        <v>87.17</v>
      </c>
      <c r="CZ45" s="12">
        <f>AF45</f>
        <v>87.17</v>
      </c>
      <c r="DA45" s="12">
        <f>AJ45</f>
        <v>1</v>
      </c>
      <c r="DB45">
        <v>0</v>
      </c>
    </row>
    <row r="46" spans="1:106">
      <c r="A46" s="12">
        <f>ROW(Source!A33)</f>
        <v>33</v>
      </c>
      <c r="B46">
        <v>277615065</v>
      </c>
      <c r="C46">
        <v>277615305</v>
      </c>
      <c r="D46">
        <v>170861583</v>
      </c>
      <c r="E46">
        <v>1</v>
      </c>
      <c r="F46">
        <v>1</v>
      </c>
      <c r="G46">
        <v>1</v>
      </c>
      <c r="H46">
        <v>3</v>
      </c>
      <c r="I46" t="s">
        <v>349</v>
      </c>
      <c r="J46" t="s">
        <v>350</v>
      </c>
      <c r="K46" t="s">
        <v>351</v>
      </c>
      <c r="L46">
        <v>1348</v>
      </c>
      <c r="N46">
        <v>39568864</v>
      </c>
      <c r="O46" t="s">
        <v>66</v>
      </c>
      <c r="P46" t="s">
        <v>66</v>
      </c>
      <c r="Q46">
        <v>1000</v>
      </c>
      <c r="W46">
        <v>0</v>
      </c>
      <c r="X46">
        <v>154869928</v>
      </c>
      <c r="Y46">
        <v>2.46E-2</v>
      </c>
      <c r="AA46">
        <v>48534.63</v>
      </c>
      <c r="AB46">
        <v>0</v>
      </c>
      <c r="AC46">
        <v>0</v>
      </c>
      <c r="AD46">
        <v>0</v>
      </c>
      <c r="AE46">
        <v>15707</v>
      </c>
      <c r="AF46">
        <v>0</v>
      </c>
      <c r="AG46">
        <v>0</v>
      </c>
      <c r="AH46">
        <v>0</v>
      </c>
      <c r="AI46">
        <v>3.09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2.46E-2</v>
      </c>
      <c r="AV46">
        <v>0</v>
      </c>
      <c r="AW46">
        <v>2</v>
      </c>
      <c r="AX46">
        <v>277615317</v>
      </c>
      <c r="AY46">
        <v>1</v>
      </c>
      <c r="AZ46">
        <v>0</v>
      </c>
      <c r="BA46">
        <v>45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 s="12">
        <f>Y46*Source!I33</f>
        <v>5.1906000000000001E-3</v>
      </c>
      <c r="CY46" s="12">
        <f>AA46</f>
        <v>48534.63</v>
      </c>
      <c r="CZ46" s="12">
        <f>AE46</f>
        <v>15707</v>
      </c>
      <c r="DA46" s="12">
        <f>AI46</f>
        <v>3.09</v>
      </c>
      <c r="DB46">
        <v>0</v>
      </c>
    </row>
    <row r="47" spans="1:106">
      <c r="A47" s="12">
        <f>ROW(Source!A33)</f>
        <v>33</v>
      </c>
      <c r="B47">
        <v>277615065</v>
      </c>
      <c r="C47">
        <v>277615305</v>
      </c>
      <c r="D47">
        <v>170386711</v>
      </c>
      <c r="E47">
        <v>1</v>
      </c>
      <c r="F47">
        <v>1</v>
      </c>
      <c r="G47">
        <v>1</v>
      </c>
      <c r="H47">
        <v>3</v>
      </c>
      <c r="I47" t="s">
        <v>352</v>
      </c>
      <c r="J47" t="s">
        <v>353</v>
      </c>
      <c r="K47" t="s">
        <v>354</v>
      </c>
      <c r="L47">
        <v>1346</v>
      </c>
      <c r="N47">
        <v>39568864</v>
      </c>
      <c r="O47" t="s">
        <v>288</v>
      </c>
      <c r="P47" t="s">
        <v>288</v>
      </c>
      <c r="Q47">
        <v>1</v>
      </c>
      <c r="W47">
        <v>0</v>
      </c>
      <c r="X47">
        <v>109688226</v>
      </c>
      <c r="Y47">
        <v>0.3</v>
      </c>
      <c r="AA47">
        <v>47.19</v>
      </c>
      <c r="AB47">
        <v>0</v>
      </c>
      <c r="AC47">
        <v>0</v>
      </c>
      <c r="AD47">
        <v>0</v>
      </c>
      <c r="AE47">
        <v>1.82</v>
      </c>
      <c r="AF47">
        <v>0</v>
      </c>
      <c r="AG47">
        <v>0</v>
      </c>
      <c r="AH47">
        <v>0</v>
      </c>
      <c r="AI47">
        <v>25.93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0.3</v>
      </c>
      <c r="AV47">
        <v>0</v>
      </c>
      <c r="AW47">
        <v>2</v>
      </c>
      <c r="AX47">
        <v>277615318</v>
      </c>
      <c r="AY47">
        <v>1</v>
      </c>
      <c r="AZ47">
        <v>0</v>
      </c>
      <c r="BA47">
        <v>46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 s="12">
        <f>Y47*Source!I33</f>
        <v>6.3299999999999995E-2</v>
      </c>
      <c r="CY47" s="12">
        <f>AA47</f>
        <v>47.19</v>
      </c>
      <c r="CZ47" s="12">
        <f>AE47</f>
        <v>1.82</v>
      </c>
      <c r="DA47" s="12">
        <f>AI47</f>
        <v>25.93</v>
      </c>
      <c r="DB47">
        <v>0</v>
      </c>
    </row>
    <row r="48" spans="1:106">
      <c r="A48" s="12">
        <f>ROW(Source!A33)</f>
        <v>33</v>
      </c>
      <c r="B48">
        <v>277615065</v>
      </c>
      <c r="C48">
        <v>277615305</v>
      </c>
      <c r="D48">
        <v>170399813</v>
      </c>
      <c r="E48">
        <v>1</v>
      </c>
      <c r="F48">
        <v>1</v>
      </c>
      <c r="G48">
        <v>1</v>
      </c>
      <c r="H48">
        <v>3</v>
      </c>
      <c r="I48" t="s">
        <v>355</v>
      </c>
      <c r="J48" t="s">
        <v>356</v>
      </c>
      <c r="K48" t="s">
        <v>357</v>
      </c>
      <c r="L48">
        <v>1346</v>
      </c>
      <c r="N48">
        <v>39568864</v>
      </c>
      <c r="O48" t="s">
        <v>288</v>
      </c>
      <c r="P48" t="s">
        <v>288</v>
      </c>
      <c r="Q48">
        <v>1</v>
      </c>
      <c r="W48">
        <v>0</v>
      </c>
      <c r="X48">
        <v>74983613</v>
      </c>
      <c r="Y48">
        <v>2.7</v>
      </c>
      <c r="AA48">
        <v>131.38</v>
      </c>
      <c r="AB48">
        <v>0</v>
      </c>
      <c r="AC48">
        <v>0</v>
      </c>
      <c r="AD48">
        <v>0</v>
      </c>
      <c r="AE48">
        <v>32.6</v>
      </c>
      <c r="AF48">
        <v>0</v>
      </c>
      <c r="AG48">
        <v>0</v>
      </c>
      <c r="AH48">
        <v>0</v>
      </c>
      <c r="AI48">
        <v>4.03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2.7</v>
      </c>
      <c r="AV48">
        <v>0</v>
      </c>
      <c r="AW48">
        <v>2</v>
      </c>
      <c r="AX48">
        <v>277615319</v>
      </c>
      <c r="AY48">
        <v>1</v>
      </c>
      <c r="AZ48">
        <v>0</v>
      </c>
      <c r="BA48">
        <v>47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 s="12">
        <f>Y48*Source!I33</f>
        <v>0.56969999999999998</v>
      </c>
      <c r="CY48" s="12">
        <f>AA48</f>
        <v>131.38</v>
      </c>
      <c r="CZ48" s="12">
        <f>AE48</f>
        <v>32.6</v>
      </c>
      <c r="DA48" s="12">
        <f>AI48</f>
        <v>4.03</v>
      </c>
      <c r="DB48">
        <v>0</v>
      </c>
    </row>
    <row r="49" spans="1:106">
      <c r="A49" s="12">
        <f>ROW(Source!A34)</f>
        <v>34</v>
      </c>
      <c r="B49">
        <v>277615065</v>
      </c>
      <c r="C49">
        <v>277615320</v>
      </c>
      <c r="D49">
        <v>11701684</v>
      </c>
      <c r="E49">
        <v>1</v>
      </c>
      <c r="F49">
        <v>1</v>
      </c>
      <c r="G49">
        <v>1</v>
      </c>
      <c r="H49">
        <v>1</v>
      </c>
      <c r="I49" t="s">
        <v>358</v>
      </c>
      <c r="K49" t="s">
        <v>359</v>
      </c>
      <c r="L49">
        <v>1369</v>
      </c>
      <c r="N49">
        <v>1013</v>
      </c>
      <c r="O49" t="s">
        <v>247</v>
      </c>
      <c r="P49" t="s">
        <v>247</v>
      </c>
      <c r="Q49">
        <v>1</v>
      </c>
      <c r="W49">
        <v>0</v>
      </c>
      <c r="X49">
        <v>-1673341983</v>
      </c>
      <c r="Y49">
        <v>17.3</v>
      </c>
      <c r="AA49">
        <v>0</v>
      </c>
      <c r="AB49">
        <v>0</v>
      </c>
      <c r="AC49">
        <v>0</v>
      </c>
      <c r="AD49">
        <v>9.6199999999999992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17.3</v>
      </c>
      <c r="AV49">
        <v>1</v>
      </c>
      <c r="AW49">
        <v>2</v>
      </c>
      <c r="AX49">
        <v>277615327</v>
      </c>
      <c r="AY49">
        <v>1</v>
      </c>
      <c r="AZ49">
        <v>0</v>
      </c>
      <c r="BA49">
        <v>48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 s="12">
        <f>Y49*Source!I34</f>
        <v>4.1520000000000001</v>
      </c>
      <c r="CY49" s="12">
        <f>AD49</f>
        <v>9.6199999999999992</v>
      </c>
      <c r="CZ49" s="12">
        <f>AH49</f>
        <v>9.6199999999999992</v>
      </c>
      <c r="DA49" s="12">
        <f>AL49</f>
        <v>1</v>
      </c>
      <c r="DB49">
        <v>0</v>
      </c>
    </row>
    <row r="50" spans="1:106">
      <c r="A50" s="12">
        <f>ROW(Source!A34)</f>
        <v>34</v>
      </c>
      <c r="B50">
        <v>277615065</v>
      </c>
      <c r="C50">
        <v>277615320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77</v>
      </c>
      <c r="K50" t="s">
        <v>248</v>
      </c>
      <c r="L50">
        <v>608254</v>
      </c>
      <c r="N50">
        <v>1013</v>
      </c>
      <c r="O50" t="s">
        <v>249</v>
      </c>
      <c r="P50" t="s">
        <v>249</v>
      </c>
      <c r="Q50">
        <v>1</v>
      </c>
      <c r="W50">
        <v>0</v>
      </c>
      <c r="X50">
        <v>-185737400</v>
      </c>
      <c r="Y50">
        <v>16.399999999999999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16.399999999999999</v>
      </c>
      <c r="AV50">
        <v>2</v>
      </c>
      <c r="AW50">
        <v>2</v>
      </c>
      <c r="AX50">
        <v>277615328</v>
      </c>
      <c r="AY50">
        <v>1</v>
      </c>
      <c r="AZ50">
        <v>0</v>
      </c>
      <c r="BA50">
        <v>49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 s="12">
        <f>Y50*Source!I34</f>
        <v>3.9359999999999995</v>
      </c>
      <c r="CY50" s="12">
        <f>AD50</f>
        <v>0</v>
      </c>
      <c r="CZ50" s="12">
        <f>AH50</f>
        <v>0</v>
      </c>
      <c r="DA50" s="12">
        <f>AL50</f>
        <v>1</v>
      </c>
      <c r="DB50">
        <v>0</v>
      </c>
    </row>
    <row r="51" spans="1:106">
      <c r="A51" s="12">
        <f>ROW(Source!A34)</f>
        <v>34</v>
      </c>
      <c r="B51">
        <v>277615065</v>
      </c>
      <c r="C51">
        <v>277615320</v>
      </c>
      <c r="D51">
        <v>170515633</v>
      </c>
      <c r="E51">
        <v>1</v>
      </c>
      <c r="F51">
        <v>1</v>
      </c>
      <c r="G51">
        <v>1</v>
      </c>
      <c r="H51">
        <v>2</v>
      </c>
      <c r="I51" t="s">
        <v>360</v>
      </c>
      <c r="J51" t="s">
        <v>361</v>
      </c>
      <c r="K51" t="s">
        <v>362</v>
      </c>
      <c r="L51">
        <v>1368</v>
      </c>
      <c r="N51">
        <v>1011</v>
      </c>
      <c r="O51" t="s">
        <v>253</v>
      </c>
      <c r="P51" t="s">
        <v>253</v>
      </c>
      <c r="Q51">
        <v>1</v>
      </c>
      <c r="W51">
        <v>0</v>
      </c>
      <c r="X51">
        <v>-57499852</v>
      </c>
      <c r="Y51">
        <v>16.399999999999999</v>
      </c>
      <c r="AA51">
        <v>0</v>
      </c>
      <c r="AB51">
        <v>34.549999999999997</v>
      </c>
      <c r="AC51">
        <v>11.6</v>
      </c>
      <c r="AD51">
        <v>0</v>
      </c>
      <c r="AE51">
        <v>0</v>
      </c>
      <c r="AF51">
        <v>34.549999999999997</v>
      </c>
      <c r="AG51">
        <v>11.6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16.399999999999999</v>
      </c>
      <c r="AV51">
        <v>0</v>
      </c>
      <c r="AW51">
        <v>2</v>
      </c>
      <c r="AX51">
        <v>277615329</v>
      </c>
      <c r="AY51">
        <v>1</v>
      </c>
      <c r="AZ51">
        <v>0</v>
      </c>
      <c r="BA51">
        <v>50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 s="12">
        <f>Y51*Source!I34</f>
        <v>3.9359999999999995</v>
      </c>
      <c r="CY51" s="12">
        <f>AB51</f>
        <v>34.549999999999997</v>
      </c>
      <c r="CZ51" s="12">
        <f>AF51</f>
        <v>34.549999999999997</v>
      </c>
      <c r="DA51" s="12">
        <f>AJ51</f>
        <v>1</v>
      </c>
      <c r="DB51">
        <v>0</v>
      </c>
    </row>
    <row r="52" spans="1:106">
      <c r="A52" s="12">
        <f>ROW(Source!A34)</f>
        <v>34</v>
      </c>
      <c r="B52">
        <v>277615065</v>
      </c>
      <c r="C52">
        <v>277615320</v>
      </c>
      <c r="D52">
        <v>170346066</v>
      </c>
      <c r="E52">
        <v>1</v>
      </c>
      <c r="F52">
        <v>1</v>
      </c>
      <c r="G52">
        <v>1</v>
      </c>
      <c r="H52">
        <v>2</v>
      </c>
      <c r="I52" t="s">
        <v>310</v>
      </c>
      <c r="J52" t="s">
        <v>311</v>
      </c>
      <c r="K52" t="s">
        <v>312</v>
      </c>
      <c r="L52">
        <v>1368</v>
      </c>
      <c r="N52">
        <v>1011</v>
      </c>
      <c r="O52" t="s">
        <v>253</v>
      </c>
      <c r="P52" t="s">
        <v>253</v>
      </c>
      <c r="Q52">
        <v>1</v>
      </c>
      <c r="W52">
        <v>0</v>
      </c>
      <c r="X52">
        <v>1408474864</v>
      </c>
      <c r="Y52">
        <v>1.8</v>
      </c>
      <c r="AA52">
        <v>0</v>
      </c>
      <c r="AB52">
        <v>87.17</v>
      </c>
      <c r="AC52">
        <v>11.6</v>
      </c>
      <c r="AD52">
        <v>0</v>
      </c>
      <c r="AE52">
        <v>0</v>
      </c>
      <c r="AF52">
        <v>87.17</v>
      </c>
      <c r="AG52">
        <v>11.6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1.8</v>
      </c>
      <c r="AV52">
        <v>0</v>
      </c>
      <c r="AW52">
        <v>2</v>
      </c>
      <c r="AX52">
        <v>277615330</v>
      </c>
      <c r="AY52">
        <v>1</v>
      </c>
      <c r="AZ52">
        <v>0</v>
      </c>
      <c r="BA52">
        <v>51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 s="12">
        <f>Y52*Source!I34</f>
        <v>0.432</v>
      </c>
      <c r="CY52" s="12">
        <f>AB52</f>
        <v>87.17</v>
      </c>
      <c r="CZ52" s="12">
        <f>AF52</f>
        <v>87.17</v>
      </c>
      <c r="DA52" s="12">
        <f>AJ52</f>
        <v>1</v>
      </c>
      <c r="DB52">
        <v>0</v>
      </c>
    </row>
    <row r="53" spans="1:106">
      <c r="A53" s="12">
        <f>ROW(Source!A34)</f>
        <v>34</v>
      </c>
      <c r="B53">
        <v>277615065</v>
      </c>
      <c r="C53">
        <v>277615320</v>
      </c>
      <c r="D53">
        <v>170527783</v>
      </c>
      <c r="E53">
        <v>1</v>
      </c>
      <c r="F53">
        <v>1</v>
      </c>
      <c r="G53">
        <v>1</v>
      </c>
      <c r="H53">
        <v>3</v>
      </c>
      <c r="I53" t="s">
        <v>363</v>
      </c>
      <c r="J53" t="s">
        <v>364</v>
      </c>
      <c r="K53" t="s">
        <v>365</v>
      </c>
      <c r="L53">
        <v>195242642</v>
      </c>
      <c r="N53">
        <v>1010</v>
      </c>
      <c r="O53" t="s">
        <v>366</v>
      </c>
      <c r="P53" t="s">
        <v>366</v>
      </c>
      <c r="Q53">
        <v>1</v>
      </c>
      <c r="W53">
        <v>0</v>
      </c>
      <c r="X53">
        <v>1359657069</v>
      </c>
      <c r="Y53">
        <v>2.52</v>
      </c>
      <c r="AA53">
        <v>1339.1</v>
      </c>
      <c r="AB53">
        <v>0</v>
      </c>
      <c r="AC53">
        <v>0</v>
      </c>
      <c r="AD53">
        <v>0</v>
      </c>
      <c r="AE53">
        <v>452.4</v>
      </c>
      <c r="AF53">
        <v>0</v>
      </c>
      <c r="AG53">
        <v>0</v>
      </c>
      <c r="AH53">
        <v>0</v>
      </c>
      <c r="AI53">
        <v>2.96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2.52</v>
      </c>
      <c r="AV53">
        <v>0</v>
      </c>
      <c r="AW53">
        <v>2</v>
      </c>
      <c r="AX53">
        <v>277615331</v>
      </c>
      <c r="AY53">
        <v>1</v>
      </c>
      <c r="AZ53">
        <v>0</v>
      </c>
      <c r="BA53">
        <v>52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 s="12">
        <f>Y53*Source!I34</f>
        <v>0.6048</v>
      </c>
      <c r="CY53" s="12">
        <f>AA53</f>
        <v>1339.1</v>
      </c>
      <c r="CZ53" s="12">
        <f>AE53</f>
        <v>452.4</v>
      </c>
      <c r="DA53" s="12">
        <f>AI53</f>
        <v>2.96</v>
      </c>
      <c r="DB53">
        <v>0</v>
      </c>
    </row>
    <row r="54" spans="1:106">
      <c r="A54" s="12">
        <f>ROW(Source!A34)</f>
        <v>34</v>
      </c>
      <c r="B54">
        <v>277615065</v>
      </c>
      <c r="C54">
        <v>277615320</v>
      </c>
      <c r="D54">
        <v>170346946</v>
      </c>
      <c r="E54">
        <v>1</v>
      </c>
      <c r="F54">
        <v>1</v>
      </c>
      <c r="G54">
        <v>1</v>
      </c>
      <c r="H54">
        <v>3</v>
      </c>
      <c r="I54" t="s">
        <v>367</v>
      </c>
      <c r="J54" t="s">
        <v>368</v>
      </c>
      <c r="K54" t="s">
        <v>369</v>
      </c>
      <c r="L54">
        <v>1339</v>
      </c>
      <c r="N54">
        <v>1007</v>
      </c>
      <c r="O54" t="s">
        <v>281</v>
      </c>
      <c r="P54" t="s">
        <v>281</v>
      </c>
      <c r="Q54">
        <v>1</v>
      </c>
      <c r="W54">
        <v>0</v>
      </c>
      <c r="X54">
        <v>-1758313494</v>
      </c>
      <c r="Y54">
        <v>0.443</v>
      </c>
      <c r="AA54">
        <v>14.57</v>
      </c>
      <c r="AB54">
        <v>0</v>
      </c>
      <c r="AC54">
        <v>0</v>
      </c>
      <c r="AD54">
        <v>0</v>
      </c>
      <c r="AE54">
        <v>2.44</v>
      </c>
      <c r="AF54">
        <v>0</v>
      </c>
      <c r="AG54">
        <v>0</v>
      </c>
      <c r="AH54">
        <v>0</v>
      </c>
      <c r="AI54">
        <v>5.97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0.443</v>
      </c>
      <c r="AV54">
        <v>0</v>
      </c>
      <c r="AW54">
        <v>2</v>
      </c>
      <c r="AX54">
        <v>277615332</v>
      </c>
      <c r="AY54">
        <v>1</v>
      </c>
      <c r="AZ54">
        <v>0</v>
      </c>
      <c r="BA54">
        <v>53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 s="12">
        <f>Y54*Source!I34</f>
        <v>0.10632</v>
      </c>
      <c r="CY54" s="12">
        <f>AA54</f>
        <v>14.57</v>
      </c>
      <c r="CZ54" s="12">
        <f>AE54</f>
        <v>2.44</v>
      </c>
      <c r="DA54" s="12">
        <f>AI54</f>
        <v>5.97</v>
      </c>
      <c r="DB54">
        <v>0</v>
      </c>
    </row>
    <row r="55" spans="1:106">
      <c r="A55" s="12">
        <f>ROW(Source!A35)</f>
        <v>35</v>
      </c>
      <c r="B55">
        <v>277615065</v>
      </c>
      <c r="C55">
        <v>277615333</v>
      </c>
      <c r="D55">
        <v>11701684</v>
      </c>
      <c r="E55">
        <v>1</v>
      </c>
      <c r="F55">
        <v>1</v>
      </c>
      <c r="G55">
        <v>1</v>
      </c>
      <c r="H55">
        <v>1</v>
      </c>
      <c r="I55" t="s">
        <v>358</v>
      </c>
      <c r="K55" t="s">
        <v>359</v>
      </c>
      <c r="L55">
        <v>1369</v>
      </c>
      <c r="N55">
        <v>1013</v>
      </c>
      <c r="O55" t="s">
        <v>247</v>
      </c>
      <c r="P55" t="s">
        <v>247</v>
      </c>
      <c r="Q55">
        <v>1</v>
      </c>
      <c r="W55">
        <v>0</v>
      </c>
      <c r="X55">
        <v>-1673341983</v>
      </c>
      <c r="Y55">
        <v>23.3</v>
      </c>
      <c r="AA55">
        <v>0</v>
      </c>
      <c r="AB55">
        <v>0</v>
      </c>
      <c r="AC55">
        <v>0</v>
      </c>
      <c r="AD55">
        <v>9.6199999999999992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23.3</v>
      </c>
      <c r="AV55">
        <v>1</v>
      </c>
      <c r="AW55">
        <v>2</v>
      </c>
      <c r="AX55">
        <v>277615340</v>
      </c>
      <c r="AY55">
        <v>1</v>
      </c>
      <c r="AZ55">
        <v>0</v>
      </c>
      <c r="BA55">
        <v>54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 s="12">
        <f>Y55*Source!I35</f>
        <v>0.46600000000000003</v>
      </c>
      <c r="CY55" s="12">
        <f>AD55</f>
        <v>9.6199999999999992</v>
      </c>
      <c r="CZ55" s="12">
        <f>AH55</f>
        <v>9.6199999999999992</v>
      </c>
      <c r="DA55" s="12">
        <f>AL55</f>
        <v>1</v>
      </c>
      <c r="DB55">
        <v>0</v>
      </c>
    </row>
    <row r="56" spans="1:106">
      <c r="A56" s="12">
        <f>ROW(Source!A35)</f>
        <v>35</v>
      </c>
      <c r="B56">
        <v>277615065</v>
      </c>
      <c r="C56">
        <v>277615333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77</v>
      </c>
      <c r="K56" t="s">
        <v>248</v>
      </c>
      <c r="L56">
        <v>608254</v>
      </c>
      <c r="N56">
        <v>1013</v>
      </c>
      <c r="O56" t="s">
        <v>249</v>
      </c>
      <c r="P56" t="s">
        <v>249</v>
      </c>
      <c r="Q56">
        <v>1</v>
      </c>
      <c r="W56">
        <v>0</v>
      </c>
      <c r="X56">
        <v>-185737400</v>
      </c>
      <c r="Y56">
        <v>22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22</v>
      </c>
      <c r="AV56">
        <v>2</v>
      </c>
      <c r="AW56">
        <v>2</v>
      </c>
      <c r="AX56">
        <v>277615341</v>
      </c>
      <c r="AY56">
        <v>1</v>
      </c>
      <c r="AZ56">
        <v>0</v>
      </c>
      <c r="BA56">
        <v>55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 s="12">
        <f>Y56*Source!I35</f>
        <v>0.44</v>
      </c>
      <c r="CY56" s="12">
        <f>AD56</f>
        <v>0</v>
      </c>
      <c r="CZ56" s="12">
        <f>AH56</f>
        <v>0</v>
      </c>
      <c r="DA56" s="12">
        <f>AL56</f>
        <v>1</v>
      </c>
      <c r="DB56">
        <v>0</v>
      </c>
    </row>
    <row r="57" spans="1:106">
      <c r="A57" s="12">
        <f>ROW(Source!A35)</f>
        <v>35</v>
      </c>
      <c r="B57">
        <v>277615065</v>
      </c>
      <c r="C57">
        <v>277615333</v>
      </c>
      <c r="D57">
        <v>170515633</v>
      </c>
      <c r="E57">
        <v>1</v>
      </c>
      <c r="F57">
        <v>1</v>
      </c>
      <c r="G57">
        <v>1</v>
      </c>
      <c r="H57">
        <v>2</v>
      </c>
      <c r="I57" t="s">
        <v>360</v>
      </c>
      <c r="J57" t="s">
        <v>361</v>
      </c>
      <c r="K57" t="s">
        <v>362</v>
      </c>
      <c r="L57">
        <v>1368</v>
      </c>
      <c r="N57">
        <v>1011</v>
      </c>
      <c r="O57" t="s">
        <v>253</v>
      </c>
      <c r="P57" t="s">
        <v>253</v>
      </c>
      <c r="Q57">
        <v>1</v>
      </c>
      <c r="W57">
        <v>0</v>
      </c>
      <c r="X57">
        <v>-57499852</v>
      </c>
      <c r="Y57">
        <v>22</v>
      </c>
      <c r="AA57">
        <v>0</v>
      </c>
      <c r="AB57">
        <v>34.549999999999997</v>
      </c>
      <c r="AC57">
        <v>11.6</v>
      </c>
      <c r="AD57">
        <v>0</v>
      </c>
      <c r="AE57">
        <v>0</v>
      </c>
      <c r="AF57">
        <v>34.549999999999997</v>
      </c>
      <c r="AG57">
        <v>11.6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22</v>
      </c>
      <c r="AV57">
        <v>0</v>
      </c>
      <c r="AW57">
        <v>2</v>
      </c>
      <c r="AX57">
        <v>277615342</v>
      </c>
      <c r="AY57">
        <v>1</v>
      </c>
      <c r="AZ57">
        <v>0</v>
      </c>
      <c r="BA57">
        <v>56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 s="12">
        <f>Y57*Source!I35</f>
        <v>0.44</v>
      </c>
      <c r="CY57" s="12">
        <f>AB57</f>
        <v>34.549999999999997</v>
      </c>
      <c r="CZ57" s="12">
        <f>AF57</f>
        <v>34.549999999999997</v>
      </c>
      <c r="DA57" s="12">
        <f>AJ57</f>
        <v>1</v>
      </c>
      <c r="DB57">
        <v>0</v>
      </c>
    </row>
    <row r="58" spans="1:106">
      <c r="A58" s="12">
        <f>ROW(Source!A35)</f>
        <v>35</v>
      </c>
      <c r="B58">
        <v>277615065</v>
      </c>
      <c r="C58">
        <v>277615333</v>
      </c>
      <c r="D58">
        <v>170346066</v>
      </c>
      <c r="E58">
        <v>1</v>
      </c>
      <c r="F58">
        <v>1</v>
      </c>
      <c r="G58">
        <v>1</v>
      </c>
      <c r="H58">
        <v>2</v>
      </c>
      <c r="I58" t="s">
        <v>310</v>
      </c>
      <c r="J58" t="s">
        <v>311</v>
      </c>
      <c r="K58" t="s">
        <v>312</v>
      </c>
      <c r="L58">
        <v>1368</v>
      </c>
      <c r="N58">
        <v>1011</v>
      </c>
      <c r="O58" t="s">
        <v>253</v>
      </c>
      <c r="P58" t="s">
        <v>253</v>
      </c>
      <c r="Q58">
        <v>1</v>
      </c>
      <c r="W58">
        <v>0</v>
      </c>
      <c r="X58">
        <v>1408474864</v>
      </c>
      <c r="Y58">
        <v>1.8</v>
      </c>
      <c r="AA58">
        <v>0</v>
      </c>
      <c r="AB58">
        <v>87.17</v>
      </c>
      <c r="AC58">
        <v>11.6</v>
      </c>
      <c r="AD58">
        <v>0</v>
      </c>
      <c r="AE58">
        <v>0</v>
      </c>
      <c r="AF58">
        <v>87.17</v>
      </c>
      <c r="AG58">
        <v>11.6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1.8</v>
      </c>
      <c r="AV58">
        <v>0</v>
      </c>
      <c r="AW58">
        <v>2</v>
      </c>
      <c r="AX58">
        <v>277615343</v>
      </c>
      <c r="AY58">
        <v>1</v>
      </c>
      <c r="AZ58">
        <v>0</v>
      </c>
      <c r="BA58">
        <v>57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 s="12">
        <f>Y58*Source!I35</f>
        <v>3.6000000000000004E-2</v>
      </c>
      <c r="CY58" s="12">
        <f>AB58</f>
        <v>87.17</v>
      </c>
      <c r="CZ58" s="12">
        <f>AF58</f>
        <v>87.17</v>
      </c>
      <c r="DA58" s="12">
        <f>AJ58</f>
        <v>1</v>
      </c>
      <c r="DB58">
        <v>0</v>
      </c>
    </row>
    <row r="59" spans="1:106">
      <c r="A59" s="12">
        <f>ROW(Source!A35)</f>
        <v>35</v>
      </c>
      <c r="B59">
        <v>277615065</v>
      </c>
      <c r="C59">
        <v>277615333</v>
      </c>
      <c r="D59">
        <v>170527783</v>
      </c>
      <c r="E59">
        <v>1</v>
      </c>
      <c r="F59">
        <v>1</v>
      </c>
      <c r="G59">
        <v>1</v>
      </c>
      <c r="H59">
        <v>3</v>
      </c>
      <c r="I59" t="s">
        <v>363</v>
      </c>
      <c r="J59" t="s">
        <v>364</v>
      </c>
      <c r="K59" t="s">
        <v>365</v>
      </c>
      <c r="L59">
        <v>195242642</v>
      </c>
      <c r="N59">
        <v>1010</v>
      </c>
      <c r="O59" t="s">
        <v>366</v>
      </c>
      <c r="P59" t="s">
        <v>366</v>
      </c>
      <c r="Q59">
        <v>1</v>
      </c>
      <c r="W59">
        <v>0</v>
      </c>
      <c r="X59">
        <v>1359657069</v>
      </c>
      <c r="Y59">
        <v>2.52</v>
      </c>
      <c r="AA59">
        <v>1339.1</v>
      </c>
      <c r="AB59">
        <v>0</v>
      </c>
      <c r="AC59">
        <v>0</v>
      </c>
      <c r="AD59">
        <v>0</v>
      </c>
      <c r="AE59">
        <v>452.4</v>
      </c>
      <c r="AF59">
        <v>0</v>
      </c>
      <c r="AG59">
        <v>0</v>
      </c>
      <c r="AH59">
        <v>0</v>
      </c>
      <c r="AI59">
        <v>2.96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2.52</v>
      </c>
      <c r="AV59">
        <v>0</v>
      </c>
      <c r="AW59">
        <v>2</v>
      </c>
      <c r="AX59">
        <v>277615344</v>
      </c>
      <c r="AY59">
        <v>1</v>
      </c>
      <c r="AZ59">
        <v>0</v>
      </c>
      <c r="BA59">
        <v>58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 s="12">
        <f>Y59*Source!I35</f>
        <v>5.04E-2</v>
      </c>
      <c r="CY59" s="12">
        <f>AA59</f>
        <v>1339.1</v>
      </c>
      <c r="CZ59" s="12">
        <f>AE59</f>
        <v>452.4</v>
      </c>
      <c r="DA59" s="12">
        <f>AI59</f>
        <v>2.96</v>
      </c>
      <c r="DB59">
        <v>0</v>
      </c>
    </row>
    <row r="60" spans="1:106">
      <c r="A60" s="12">
        <f>ROW(Source!A35)</f>
        <v>35</v>
      </c>
      <c r="B60">
        <v>277615065</v>
      </c>
      <c r="C60">
        <v>277615333</v>
      </c>
      <c r="D60">
        <v>170346946</v>
      </c>
      <c r="E60">
        <v>1</v>
      </c>
      <c r="F60">
        <v>1</v>
      </c>
      <c r="G60">
        <v>1</v>
      </c>
      <c r="H60">
        <v>3</v>
      </c>
      <c r="I60" t="s">
        <v>367</v>
      </c>
      <c r="J60" t="s">
        <v>368</v>
      </c>
      <c r="K60" t="s">
        <v>369</v>
      </c>
      <c r="L60">
        <v>1339</v>
      </c>
      <c r="N60">
        <v>1007</v>
      </c>
      <c r="O60" t="s">
        <v>281</v>
      </c>
      <c r="P60" t="s">
        <v>281</v>
      </c>
      <c r="Q60">
        <v>1</v>
      </c>
      <c r="W60">
        <v>0</v>
      </c>
      <c r="X60">
        <v>-1758313494</v>
      </c>
      <c r="Y60">
        <v>0.59399999999999997</v>
      </c>
      <c r="AA60">
        <v>14.57</v>
      </c>
      <c r="AB60">
        <v>0</v>
      </c>
      <c r="AC60">
        <v>0</v>
      </c>
      <c r="AD60">
        <v>0</v>
      </c>
      <c r="AE60">
        <v>2.44</v>
      </c>
      <c r="AF60">
        <v>0</v>
      </c>
      <c r="AG60">
        <v>0</v>
      </c>
      <c r="AH60">
        <v>0</v>
      </c>
      <c r="AI60">
        <v>5.97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0.59399999999999997</v>
      </c>
      <c r="AV60">
        <v>0</v>
      </c>
      <c r="AW60">
        <v>2</v>
      </c>
      <c r="AX60">
        <v>277615345</v>
      </c>
      <c r="AY60">
        <v>1</v>
      </c>
      <c r="AZ60">
        <v>0</v>
      </c>
      <c r="BA60">
        <v>59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 s="12">
        <f>Y60*Source!I35</f>
        <v>1.188E-2</v>
      </c>
      <c r="CY60" s="12">
        <f>AA60</f>
        <v>14.57</v>
      </c>
      <c r="CZ60" s="12">
        <f>AE60</f>
        <v>2.44</v>
      </c>
      <c r="DA60" s="12">
        <f>AI60</f>
        <v>5.97</v>
      </c>
      <c r="DB60">
        <v>0</v>
      </c>
    </row>
    <row r="61" spans="1:106">
      <c r="A61" s="12">
        <f>ROW(Source!A36)</f>
        <v>36</v>
      </c>
      <c r="B61">
        <v>277615065</v>
      </c>
      <c r="C61">
        <v>277615346</v>
      </c>
      <c r="D61">
        <v>11702065</v>
      </c>
      <c r="E61">
        <v>1</v>
      </c>
      <c r="F61">
        <v>1</v>
      </c>
      <c r="G61">
        <v>1</v>
      </c>
      <c r="H61">
        <v>1</v>
      </c>
      <c r="I61" t="s">
        <v>370</v>
      </c>
      <c r="K61" t="s">
        <v>371</v>
      </c>
      <c r="L61">
        <v>1369</v>
      </c>
      <c r="N61">
        <v>1013</v>
      </c>
      <c r="O61" t="s">
        <v>247</v>
      </c>
      <c r="P61" t="s">
        <v>247</v>
      </c>
      <c r="Q61">
        <v>1</v>
      </c>
      <c r="W61">
        <v>0</v>
      </c>
      <c r="X61">
        <v>-887838387</v>
      </c>
      <c r="Y61">
        <v>105</v>
      </c>
      <c r="AA61">
        <v>0</v>
      </c>
      <c r="AB61">
        <v>0</v>
      </c>
      <c r="AC61">
        <v>0</v>
      </c>
      <c r="AD61">
        <v>9.07</v>
      </c>
      <c r="AE61">
        <v>0</v>
      </c>
      <c r="AF61">
        <v>0</v>
      </c>
      <c r="AG61">
        <v>0</v>
      </c>
      <c r="AH61">
        <v>9.07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105</v>
      </c>
      <c r="AV61">
        <v>1</v>
      </c>
      <c r="AW61">
        <v>2</v>
      </c>
      <c r="AX61">
        <v>277615358</v>
      </c>
      <c r="AY61">
        <v>1</v>
      </c>
      <c r="AZ61">
        <v>0</v>
      </c>
      <c r="BA61">
        <v>60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 s="12">
        <f>Y61*Source!I36</f>
        <v>105</v>
      </c>
      <c r="CY61" s="12">
        <f>AD61</f>
        <v>9.07</v>
      </c>
      <c r="CZ61" s="12">
        <f>AH61</f>
        <v>9.07</v>
      </c>
      <c r="DA61" s="12">
        <f>AL61</f>
        <v>1</v>
      </c>
      <c r="DB61">
        <v>0</v>
      </c>
    </row>
    <row r="62" spans="1:106">
      <c r="A62" s="12">
        <f>ROW(Source!A36)</f>
        <v>36</v>
      </c>
      <c r="B62">
        <v>277615065</v>
      </c>
      <c r="C62">
        <v>277615346</v>
      </c>
      <c r="D62">
        <v>170350742</v>
      </c>
      <c r="E62">
        <v>1</v>
      </c>
      <c r="F62">
        <v>1</v>
      </c>
      <c r="G62">
        <v>1</v>
      </c>
      <c r="H62">
        <v>2</v>
      </c>
      <c r="I62" t="s">
        <v>257</v>
      </c>
      <c r="J62" t="s">
        <v>258</v>
      </c>
      <c r="K62" t="s">
        <v>259</v>
      </c>
      <c r="L62">
        <v>1368</v>
      </c>
      <c r="N62">
        <v>1011</v>
      </c>
      <c r="O62" t="s">
        <v>253</v>
      </c>
      <c r="P62" t="s">
        <v>253</v>
      </c>
      <c r="Q62">
        <v>1</v>
      </c>
      <c r="W62">
        <v>0</v>
      </c>
      <c r="X62">
        <v>-1026827769</v>
      </c>
      <c r="Y62">
        <v>0.71</v>
      </c>
      <c r="AA62">
        <v>0</v>
      </c>
      <c r="AB62">
        <v>8.1</v>
      </c>
      <c r="AC62">
        <v>0</v>
      </c>
      <c r="AD62">
        <v>0</v>
      </c>
      <c r="AE62">
        <v>0</v>
      </c>
      <c r="AF62">
        <v>8.1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0.71</v>
      </c>
      <c r="AV62">
        <v>0</v>
      </c>
      <c r="AW62">
        <v>2</v>
      </c>
      <c r="AX62">
        <v>277615359</v>
      </c>
      <c r="AY62">
        <v>1</v>
      </c>
      <c r="AZ62">
        <v>0</v>
      </c>
      <c r="BA62">
        <v>61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 s="12">
        <f>Y62*Source!I36</f>
        <v>0.71</v>
      </c>
      <c r="CY62" s="12">
        <f>AB62</f>
        <v>8.1</v>
      </c>
      <c r="CZ62" s="12">
        <f>AF62</f>
        <v>8.1</v>
      </c>
      <c r="DA62" s="12">
        <f>AJ62</f>
        <v>1</v>
      </c>
      <c r="DB62">
        <v>0</v>
      </c>
    </row>
    <row r="63" spans="1:106">
      <c r="A63" s="12">
        <f>ROW(Source!A36)</f>
        <v>36</v>
      </c>
      <c r="B63">
        <v>277615065</v>
      </c>
      <c r="C63">
        <v>277615346</v>
      </c>
      <c r="D63">
        <v>170346066</v>
      </c>
      <c r="E63">
        <v>1</v>
      </c>
      <c r="F63">
        <v>1</v>
      </c>
      <c r="G63">
        <v>1</v>
      </c>
      <c r="H63">
        <v>2</v>
      </c>
      <c r="I63" t="s">
        <v>310</v>
      </c>
      <c r="J63" t="s">
        <v>311</v>
      </c>
      <c r="K63" t="s">
        <v>312</v>
      </c>
      <c r="L63">
        <v>1368</v>
      </c>
      <c r="N63">
        <v>1011</v>
      </c>
      <c r="O63" t="s">
        <v>253</v>
      </c>
      <c r="P63" t="s">
        <v>253</v>
      </c>
      <c r="Q63">
        <v>1</v>
      </c>
      <c r="W63">
        <v>0</v>
      </c>
      <c r="X63">
        <v>1408474864</v>
      </c>
      <c r="Y63">
        <v>0.35</v>
      </c>
      <c r="AA63">
        <v>0</v>
      </c>
      <c r="AB63">
        <v>87.17</v>
      </c>
      <c r="AC63">
        <v>11.6</v>
      </c>
      <c r="AD63">
        <v>0</v>
      </c>
      <c r="AE63">
        <v>0</v>
      </c>
      <c r="AF63">
        <v>87.17</v>
      </c>
      <c r="AG63">
        <v>11.6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0.35</v>
      </c>
      <c r="AV63">
        <v>0</v>
      </c>
      <c r="AW63">
        <v>2</v>
      </c>
      <c r="AX63">
        <v>277615360</v>
      </c>
      <c r="AY63">
        <v>1</v>
      </c>
      <c r="AZ63">
        <v>0</v>
      </c>
      <c r="BA63">
        <v>62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 s="12">
        <f>Y63*Source!I36</f>
        <v>0.35</v>
      </c>
      <c r="CY63" s="12">
        <f>AB63</f>
        <v>87.17</v>
      </c>
      <c r="CZ63" s="12">
        <f>AF63</f>
        <v>87.17</v>
      </c>
      <c r="DA63" s="12">
        <f>AJ63</f>
        <v>1</v>
      </c>
      <c r="DB63">
        <v>0</v>
      </c>
    </row>
    <row r="64" spans="1:106">
      <c r="A64" s="12">
        <f>ROW(Source!A36)</f>
        <v>36</v>
      </c>
      <c r="B64">
        <v>277615065</v>
      </c>
      <c r="C64">
        <v>277615346</v>
      </c>
      <c r="D64">
        <v>170396708</v>
      </c>
      <c r="E64">
        <v>1</v>
      </c>
      <c r="F64">
        <v>1</v>
      </c>
      <c r="G64">
        <v>1</v>
      </c>
      <c r="H64">
        <v>3</v>
      </c>
      <c r="I64" t="s">
        <v>372</v>
      </c>
      <c r="J64" t="s">
        <v>373</v>
      </c>
      <c r="K64" t="s">
        <v>374</v>
      </c>
      <c r="L64">
        <v>1348</v>
      </c>
      <c r="N64">
        <v>39568864</v>
      </c>
      <c r="O64" t="s">
        <v>66</v>
      </c>
      <c r="P64" t="s">
        <v>66</v>
      </c>
      <c r="Q64">
        <v>1000</v>
      </c>
      <c r="W64">
        <v>0</v>
      </c>
      <c r="X64">
        <v>-1671192665</v>
      </c>
      <c r="Y64">
        <v>6.9999999999999999E-4</v>
      </c>
      <c r="AA64">
        <v>52923.64</v>
      </c>
      <c r="AB64">
        <v>0</v>
      </c>
      <c r="AC64">
        <v>0</v>
      </c>
      <c r="AD64">
        <v>0</v>
      </c>
      <c r="AE64">
        <v>17183</v>
      </c>
      <c r="AF64">
        <v>0</v>
      </c>
      <c r="AG64">
        <v>0</v>
      </c>
      <c r="AH64">
        <v>0</v>
      </c>
      <c r="AI64">
        <v>3.08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6.9999999999999999E-4</v>
      </c>
      <c r="AV64">
        <v>0</v>
      </c>
      <c r="AW64">
        <v>2</v>
      </c>
      <c r="AX64">
        <v>277615361</v>
      </c>
      <c r="AY64">
        <v>1</v>
      </c>
      <c r="AZ64">
        <v>0</v>
      </c>
      <c r="BA64">
        <v>63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 s="12">
        <f>Y64*Source!I36</f>
        <v>6.9999999999999999E-4</v>
      </c>
      <c r="CY64" s="12">
        <f t="shared" ref="CY64:CY71" si="12">AA64</f>
        <v>52923.64</v>
      </c>
      <c r="CZ64" s="12">
        <f t="shared" ref="CZ64:CZ71" si="13">AE64</f>
        <v>17183</v>
      </c>
      <c r="DA64" s="12">
        <f t="shared" ref="DA64:DA71" si="14">AI64</f>
        <v>3.08</v>
      </c>
      <c r="DB64">
        <v>0</v>
      </c>
    </row>
    <row r="65" spans="1:106">
      <c r="A65" s="12">
        <f>ROW(Source!A36)</f>
        <v>36</v>
      </c>
      <c r="B65">
        <v>277615065</v>
      </c>
      <c r="C65">
        <v>277615346</v>
      </c>
      <c r="D65">
        <v>170379357</v>
      </c>
      <c r="E65">
        <v>1</v>
      </c>
      <c r="F65">
        <v>1</v>
      </c>
      <c r="G65">
        <v>1</v>
      </c>
      <c r="H65">
        <v>3</v>
      </c>
      <c r="I65" t="s">
        <v>375</v>
      </c>
      <c r="J65" t="s">
        <v>376</v>
      </c>
      <c r="K65" t="s">
        <v>377</v>
      </c>
      <c r="L65">
        <v>1348</v>
      </c>
      <c r="N65">
        <v>39568864</v>
      </c>
      <c r="O65" t="s">
        <v>66</v>
      </c>
      <c r="P65" t="s">
        <v>66</v>
      </c>
      <c r="Q65">
        <v>1000</v>
      </c>
      <c r="W65">
        <v>0</v>
      </c>
      <c r="X65">
        <v>-442194115</v>
      </c>
      <c r="Y65">
        <v>5.0000000000000001E-4</v>
      </c>
      <c r="AA65">
        <v>55428.72</v>
      </c>
      <c r="AB65">
        <v>0</v>
      </c>
      <c r="AC65">
        <v>0</v>
      </c>
      <c r="AD65">
        <v>0</v>
      </c>
      <c r="AE65">
        <v>10578</v>
      </c>
      <c r="AF65">
        <v>0</v>
      </c>
      <c r="AG65">
        <v>0</v>
      </c>
      <c r="AH65">
        <v>0</v>
      </c>
      <c r="AI65">
        <v>5.24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5.0000000000000001E-4</v>
      </c>
      <c r="AV65">
        <v>0</v>
      </c>
      <c r="AW65">
        <v>2</v>
      </c>
      <c r="AX65">
        <v>277615362</v>
      </c>
      <c r="AY65">
        <v>1</v>
      </c>
      <c r="AZ65">
        <v>0</v>
      </c>
      <c r="BA65">
        <v>64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 s="12">
        <f>Y65*Source!I36</f>
        <v>5.0000000000000001E-4</v>
      </c>
      <c r="CY65" s="12">
        <f t="shared" si="12"/>
        <v>55428.72</v>
      </c>
      <c r="CZ65" s="12">
        <f t="shared" si="13"/>
        <v>10578</v>
      </c>
      <c r="DA65" s="12">
        <f t="shared" si="14"/>
        <v>5.24</v>
      </c>
      <c r="DB65">
        <v>0</v>
      </c>
    </row>
    <row r="66" spans="1:106">
      <c r="A66" s="12">
        <f>ROW(Source!A36)</f>
        <v>36</v>
      </c>
      <c r="B66">
        <v>277615065</v>
      </c>
      <c r="C66">
        <v>277615346</v>
      </c>
      <c r="D66">
        <v>170346089</v>
      </c>
      <c r="E66">
        <v>1</v>
      </c>
      <c r="F66">
        <v>1</v>
      </c>
      <c r="G66">
        <v>1</v>
      </c>
      <c r="H66">
        <v>3</v>
      </c>
      <c r="I66" t="s">
        <v>122</v>
      </c>
      <c r="J66" t="s">
        <v>124</v>
      </c>
      <c r="K66" t="s">
        <v>123</v>
      </c>
      <c r="L66">
        <v>1348</v>
      </c>
      <c r="N66">
        <v>39568864</v>
      </c>
      <c r="O66" t="s">
        <v>66</v>
      </c>
      <c r="P66" t="s">
        <v>66</v>
      </c>
      <c r="Q66">
        <v>1000</v>
      </c>
      <c r="W66">
        <v>0</v>
      </c>
      <c r="X66">
        <v>-1038419564</v>
      </c>
      <c r="Y66">
        <v>0.02</v>
      </c>
      <c r="AA66">
        <v>68523.28</v>
      </c>
      <c r="AB66">
        <v>0</v>
      </c>
      <c r="AC66">
        <v>0</v>
      </c>
      <c r="AD66">
        <v>0</v>
      </c>
      <c r="AE66">
        <v>9040.01</v>
      </c>
      <c r="AF66">
        <v>0</v>
      </c>
      <c r="AG66">
        <v>0</v>
      </c>
      <c r="AH66">
        <v>0</v>
      </c>
      <c r="AI66">
        <v>7.58</v>
      </c>
      <c r="AJ66">
        <v>1</v>
      </c>
      <c r="AK66">
        <v>1</v>
      </c>
      <c r="AL66">
        <v>1</v>
      </c>
      <c r="AN66">
        <v>1</v>
      </c>
      <c r="AO66">
        <v>0</v>
      </c>
      <c r="AP66">
        <v>1</v>
      </c>
      <c r="AQ66">
        <v>0</v>
      </c>
      <c r="AR66">
        <v>0</v>
      </c>
      <c r="AT66">
        <v>0.02</v>
      </c>
      <c r="AV66">
        <v>0</v>
      </c>
      <c r="AW66">
        <v>2</v>
      </c>
      <c r="AX66">
        <v>277615363</v>
      </c>
      <c r="AY66">
        <v>1</v>
      </c>
      <c r="AZ66">
        <v>6144</v>
      </c>
      <c r="BA66">
        <v>65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 s="12">
        <f>Y66*Source!I36</f>
        <v>0.02</v>
      </c>
      <c r="CY66" s="12">
        <f t="shared" si="12"/>
        <v>68523.28</v>
      </c>
      <c r="CZ66" s="12">
        <f t="shared" si="13"/>
        <v>9040.01</v>
      </c>
      <c r="DA66" s="12">
        <f t="shared" si="14"/>
        <v>7.58</v>
      </c>
      <c r="DB66">
        <v>0</v>
      </c>
    </row>
    <row r="67" spans="1:106">
      <c r="A67" s="12">
        <f>ROW(Source!A36)</f>
        <v>36</v>
      </c>
      <c r="B67">
        <v>277615065</v>
      </c>
      <c r="C67">
        <v>277615346</v>
      </c>
      <c r="D67">
        <v>170371515</v>
      </c>
      <c r="E67">
        <v>1</v>
      </c>
      <c r="F67">
        <v>1</v>
      </c>
      <c r="G67">
        <v>1</v>
      </c>
      <c r="H67">
        <v>3</v>
      </c>
      <c r="I67" t="s">
        <v>378</v>
      </c>
      <c r="J67" t="s">
        <v>379</v>
      </c>
      <c r="K67" t="s">
        <v>380</v>
      </c>
      <c r="L67">
        <v>1339</v>
      </c>
      <c r="N67">
        <v>1007</v>
      </c>
      <c r="O67" t="s">
        <v>281</v>
      </c>
      <c r="P67" t="s">
        <v>281</v>
      </c>
      <c r="Q67">
        <v>1</v>
      </c>
      <c r="W67">
        <v>0</v>
      </c>
      <c r="X67">
        <v>-1535693052</v>
      </c>
      <c r="Y67">
        <v>7.0000000000000007E-2</v>
      </c>
      <c r="AA67">
        <v>5027.1400000000003</v>
      </c>
      <c r="AB67">
        <v>0</v>
      </c>
      <c r="AC67">
        <v>0</v>
      </c>
      <c r="AD67">
        <v>0</v>
      </c>
      <c r="AE67">
        <v>1601</v>
      </c>
      <c r="AF67">
        <v>0</v>
      </c>
      <c r="AG67">
        <v>0</v>
      </c>
      <c r="AH67">
        <v>0</v>
      </c>
      <c r="AI67">
        <v>3.14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7.0000000000000007E-2</v>
      </c>
      <c r="AV67">
        <v>0</v>
      </c>
      <c r="AW67">
        <v>2</v>
      </c>
      <c r="AX67">
        <v>277615364</v>
      </c>
      <c r="AY67">
        <v>1</v>
      </c>
      <c r="AZ67">
        <v>0</v>
      </c>
      <c r="BA67">
        <v>66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 s="12">
        <f>Y67*Source!I36</f>
        <v>7.0000000000000007E-2</v>
      </c>
      <c r="CY67" s="12">
        <f t="shared" si="12"/>
        <v>5027.1400000000003</v>
      </c>
      <c r="CZ67" s="12">
        <f t="shared" si="13"/>
        <v>1601</v>
      </c>
      <c r="DA67" s="12">
        <f t="shared" si="14"/>
        <v>3.14</v>
      </c>
      <c r="DB67">
        <v>0</v>
      </c>
    </row>
    <row r="68" spans="1:106">
      <c r="A68" s="12">
        <f>ROW(Source!A36)</f>
        <v>36</v>
      </c>
      <c r="B68">
        <v>277615065</v>
      </c>
      <c r="C68">
        <v>277615346</v>
      </c>
      <c r="D68">
        <v>170418065</v>
      </c>
      <c r="E68">
        <v>1</v>
      </c>
      <c r="F68">
        <v>1</v>
      </c>
      <c r="G68">
        <v>1</v>
      </c>
      <c r="H68">
        <v>3</v>
      </c>
      <c r="I68" t="s">
        <v>381</v>
      </c>
      <c r="J68" t="s">
        <v>382</v>
      </c>
      <c r="K68" t="s">
        <v>383</v>
      </c>
      <c r="L68">
        <v>1348</v>
      </c>
      <c r="N68">
        <v>39568864</v>
      </c>
      <c r="O68" t="s">
        <v>66</v>
      </c>
      <c r="P68" t="s">
        <v>66</v>
      </c>
      <c r="Q68">
        <v>1000</v>
      </c>
      <c r="W68">
        <v>0</v>
      </c>
      <c r="X68">
        <v>39370042</v>
      </c>
      <c r="Y68">
        <v>8.0000000000000004E-4</v>
      </c>
      <c r="AA68">
        <v>48950.02</v>
      </c>
      <c r="AB68">
        <v>0</v>
      </c>
      <c r="AC68">
        <v>0</v>
      </c>
      <c r="AD68">
        <v>0</v>
      </c>
      <c r="AE68">
        <v>14312.87</v>
      </c>
      <c r="AF68">
        <v>0</v>
      </c>
      <c r="AG68">
        <v>0</v>
      </c>
      <c r="AH68">
        <v>0</v>
      </c>
      <c r="AI68">
        <v>3.42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8.0000000000000004E-4</v>
      </c>
      <c r="AV68">
        <v>0</v>
      </c>
      <c r="AW68">
        <v>2</v>
      </c>
      <c r="AX68">
        <v>277615365</v>
      </c>
      <c r="AY68">
        <v>1</v>
      </c>
      <c r="AZ68">
        <v>0</v>
      </c>
      <c r="BA68">
        <v>67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 s="12">
        <f>Y68*Source!I36</f>
        <v>8.0000000000000004E-4</v>
      </c>
      <c r="CY68" s="12">
        <f t="shared" si="12"/>
        <v>48950.02</v>
      </c>
      <c r="CZ68" s="12">
        <f t="shared" si="13"/>
        <v>14312.87</v>
      </c>
      <c r="DA68" s="12">
        <f t="shared" si="14"/>
        <v>3.42</v>
      </c>
      <c r="DB68">
        <v>0</v>
      </c>
    </row>
    <row r="69" spans="1:106">
      <c r="A69" s="12">
        <f>ROW(Source!A36)</f>
        <v>36</v>
      </c>
      <c r="B69">
        <v>277615065</v>
      </c>
      <c r="C69">
        <v>277615346</v>
      </c>
      <c r="D69">
        <v>0</v>
      </c>
      <c r="E69">
        <v>1</v>
      </c>
      <c r="F69">
        <v>1</v>
      </c>
      <c r="G69">
        <v>1</v>
      </c>
      <c r="H69">
        <v>3</v>
      </c>
      <c r="I69" t="s">
        <v>110</v>
      </c>
      <c r="K69" t="s">
        <v>118</v>
      </c>
      <c r="L69">
        <v>11659222</v>
      </c>
      <c r="N69">
        <v>1003</v>
      </c>
      <c r="O69" t="s">
        <v>119</v>
      </c>
      <c r="P69" t="s">
        <v>120</v>
      </c>
      <c r="Q69">
        <v>1</v>
      </c>
      <c r="W69">
        <v>0</v>
      </c>
      <c r="X69">
        <v>-952155394</v>
      </c>
      <c r="Y69">
        <v>24</v>
      </c>
      <c r="AA69">
        <v>137.29</v>
      </c>
      <c r="AB69">
        <v>0</v>
      </c>
      <c r="AC69">
        <v>0</v>
      </c>
      <c r="AD69">
        <v>0</v>
      </c>
      <c r="AE69">
        <v>137.29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T69">
        <v>24</v>
      </c>
      <c r="AV69">
        <v>0</v>
      </c>
      <c r="AW69">
        <v>1</v>
      </c>
      <c r="AX69">
        <v>-1</v>
      </c>
      <c r="AY69">
        <v>0</v>
      </c>
      <c r="AZ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 s="12">
        <f>Y69*Source!I36</f>
        <v>24</v>
      </c>
      <c r="CY69" s="12">
        <f t="shared" si="12"/>
        <v>137.29</v>
      </c>
      <c r="CZ69" s="12">
        <f t="shared" si="13"/>
        <v>137.29</v>
      </c>
      <c r="DA69" s="12">
        <f t="shared" si="14"/>
        <v>1</v>
      </c>
      <c r="DB69">
        <v>0</v>
      </c>
    </row>
    <row r="70" spans="1:106">
      <c r="A70" s="12">
        <f>ROW(Source!A36)</f>
        <v>36</v>
      </c>
      <c r="B70">
        <v>277615065</v>
      </c>
      <c r="C70">
        <v>277615346</v>
      </c>
      <c r="D70">
        <v>0</v>
      </c>
      <c r="E70">
        <v>1</v>
      </c>
      <c r="F70">
        <v>1</v>
      </c>
      <c r="G70">
        <v>1</v>
      </c>
      <c r="H70">
        <v>3</v>
      </c>
      <c r="I70" t="s">
        <v>110</v>
      </c>
      <c r="K70" t="s">
        <v>116</v>
      </c>
      <c r="L70">
        <v>141807931</v>
      </c>
      <c r="N70">
        <v>1003</v>
      </c>
      <c r="O70" t="s">
        <v>112</v>
      </c>
      <c r="P70" t="s">
        <v>113</v>
      </c>
      <c r="Q70">
        <v>1</v>
      </c>
      <c r="W70">
        <v>0</v>
      </c>
      <c r="X70">
        <v>-1099980092</v>
      </c>
      <c r="Y70">
        <v>20</v>
      </c>
      <c r="AA70">
        <v>62.71</v>
      </c>
      <c r="AB70">
        <v>0</v>
      </c>
      <c r="AC70">
        <v>0</v>
      </c>
      <c r="AD70">
        <v>0</v>
      </c>
      <c r="AE70">
        <v>62.71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T70">
        <v>20</v>
      </c>
      <c r="AV70">
        <v>0</v>
      </c>
      <c r="AW70">
        <v>1</v>
      </c>
      <c r="AX70">
        <v>-1</v>
      </c>
      <c r="AY70">
        <v>0</v>
      </c>
      <c r="AZ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 s="12">
        <f>Y70*Source!I36</f>
        <v>20</v>
      </c>
      <c r="CY70" s="12">
        <f t="shared" si="12"/>
        <v>62.71</v>
      </c>
      <c r="CZ70" s="12">
        <f t="shared" si="13"/>
        <v>62.71</v>
      </c>
      <c r="DA70" s="12">
        <f t="shared" si="14"/>
        <v>1</v>
      </c>
      <c r="DB70">
        <v>0</v>
      </c>
    </row>
    <row r="71" spans="1:106">
      <c r="A71" s="12">
        <f>ROW(Source!A36)</f>
        <v>36</v>
      </c>
      <c r="B71">
        <v>277615065</v>
      </c>
      <c r="C71">
        <v>277615346</v>
      </c>
      <c r="D71">
        <v>0</v>
      </c>
      <c r="E71">
        <v>1</v>
      </c>
      <c r="F71">
        <v>1</v>
      </c>
      <c r="G71">
        <v>1</v>
      </c>
      <c r="H71">
        <v>3</v>
      </c>
      <c r="I71" t="s">
        <v>110</v>
      </c>
      <c r="K71" t="s">
        <v>111</v>
      </c>
      <c r="L71">
        <v>141807931</v>
      </c>
      <c r="N71">
        <v>1003</v>
      </c>
      <c r="O71" t="s">
        <v>112</v>
      </c>
      <c r="P71" t="s">
        <v>113</v>
      </c>
      <c r="Q71">
        <v>1</v>
      </c>
      <c r="W71">
        <v>0</v>
      </c>
      <c r="X71">
        <v>-254677383</v>
      </c>
      <c r="Y71">
        <v>40</v>
      </c>
      <c r="AA71">
        <v>200</v>
      </c>
      <c r="AB71">
        <v>0</v>
      </c>
      <c r="AC71">
        <v>0</v>
      </c>
      <c r="AD71">
        <v>0</v>
      </c>
      <c r="AE71">
        <v>200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T71">
        <v>40</v>
      </c>
      <c r="AV71">
        <v>0</v>
      </c>
      <c r="AW71">
        <v>1</v>
      </c>
      <c r="AX71">
        <v>-1</v>
      </c>
      <c r="AY71">
        <v>0</v>
      </c>
      <c r="AZ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 s="12">
        <f>Y71*Source!I36</f>
        <v>40</v>
      </c>
      <c r="CY71" s="12">
        <f t="shared" si="12"/>
        <v>200</v>
      </c>
      <c r="CZ71" s="12">
        <f t="shared" si="13"/>
        <v>200</v>
      </c>
      <c r="DA71" s="12">
        <f t="shared" si="14"/>
        <v>1</v>
      </c>
      <c r="DB71">
        <v>0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68"/>
  <sheetViews>
    <sheetView zoomScaleNormal="100" workbookViewId="0"/>
  </sheetViews>
  <sheetFormatPr defaultRowHeight="12.75"/>
  <sheetData>
    <row r="1" spans="1:44">
      <c r="A1" s="12">
        <f>ROW(Source!A28)</f>
        <v>28</v>
      </c>
      <c r="B1">
        <v>277615239</v>
      </c>
      <c r="C1">
        <v>277615219</v>
      </c>
      <c r="D1">
        <v>11717337</v>
      </c>
      <c r="E1">
        <v>1</v>
      </c>
      <c r="F1">
        <v>1</v>
      </c>
      <c r="G1">
        <v>1</v>
      </c>
      <c r="H1">
        <v>1</v>
      </c>
      <c r="I1" t="s">
        <v>245</v>
      </c>
      <c r="K1" t="s">
        <v>246</v>
      </c>
      <c r="L1">
        <v>1369</v>
      </c>
      <c r="N1">
        <v>1013</v>
      </c>
      <c r="O1" t="s">
        <v>247</v>
      </c>
      <c r="P1" t="s">
        <v>247</v>
      </c>
      <c r="Q1">
        <v>1</v>
      </c>
      <c r="X1">
        <v>120</v>
      </c>
      <c r="Y1">
        <v>0</v>
      </c>
      <c r="Z1">
        <v>0</v>
      </c>
      <c r="AA1">
        <v>0</v>
      </c>
      <c r="AB1">
        <v>9.4</v>
      </c>
      <c r="AC1">
        <v>0</v>
      </c>
      <c r="AD1">
        <v>1</v>
      </c>
      <c r="AE1">
        <v>1</v>
      </c>
      <c r="AG1">
        <v>120</v>
      </c>
      <c r="AH1">
        <v>2</v>
      </c>
      <c r="AI1">
        <v>277615220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 s="12">
        <f>ROW(Source!A28)</f>
        <v>28</v>
      </c>
      <c r="B2">
        <v>277615240</v>
      </c>
      <c r="C2">
        <v>277615219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77</v>
      </c>
      <c r="K2" t="s">
        <v>248</v>
      </c>
      <c r="L2">
        <v>608254</v>
      </c>
      <c r="N2">
        <v>1013</v>
      </c>
      <c r="O2" t="s">
        <v>249</v>
      </c>
      <c r="P2" t="s">
        <v>249</v>
      </c>
      <c r="Q2">
        <v>1</v>
      </c>
      <c r="X2">
        <v>2.5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2.5</v>
      </c>
      <c r="AH2">
        <v>2</v>
      </c>
      <c r="AI2">
        <v>277615221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 s="12">
        <f>ROW(Source!A28)</f>
        <v>28</v>
      </c>
      <c r="B3">
        <v>277615241</v>
      </c>
      <c r="C3">
        <v>277615219</v>
      </c>
      <c r="D3">
        <v>170400453</v>
      </c>
      <c r="E3">
        <v>1</v>
      </c>
      <c r="F3">
        <v>1</v>
      </c>
      <c r="G3">
        <v>1</v>
      </c>
      <c r="H3">
        <v>2</v>
      </c>
      <c r="I3" t="s">
        <v>250</v>
      </c>
      <c r="J3" t="s">
        <v>251</v>
      </c>
      <c r="K3" t="s">
        <v>252</v>
      </c>
      <c r="L3">
        <v>1368</v>
      </c>
      <c r="N3">
        <v>1011</v>
      </c>
      <c r="O3" t="s">
        <v>253</v>
      </c>
      <c r="P3" t="s">
        <v>253</v>
      </c>
      <c r="Q3">
        <v>1</v>
      </c>
      <c r="X3">
        <v>0.5</v>
      </c>
      <c r="Y3">
        <v>0</v>
      </c>
      <c r="Z3">
        <v>134.65</v>
      </c>
      <c r="AA3">
        <v>13.5</v>
      </c>
      <c r="AB3">
        <v>0</v>
      </c>
      <c r="AC3">
        <v>0</v>
      </c>
      <c r="AD3">
        <v>1</v>
      </c>
      <c r="AE3">
        <v>0</v>
      </c>
      <c r="AG3">
        <v>0.5</v>
      </c>
      <c r="AH3">
        <v>2</v>
      </c>
      <c r="AI3">
        <v>277615222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 s="12">
        <f>ROW(Source!A28)</f>
        <v>28</v>
      </c>
      <c r="B4">
        <v>277615242</v>
      </c>
      <c r="C4">
        <v>277615219</v>
      </c>
      <c r="D4">
        <v>170381807</v>
      </c>
      <c r="E4">
        <v>1</v>
      </c>
      <c r="F4">
        <v>1</v>
      </c>
      <c r="G4">
        <v>1</v>
      </c>
      <c r="H4">
        <v>2</v>
      </c>
      <c r="I4" t="s">
        <v>254</v>
      </c>
      <c r="J4" t="s">
        <v>255</v>
      </c>
      <c r="K4" t="s">
        <v>256</v>
      </c>
      <c r="L4">
        <v>1368</v>
      </c>
      <c r="N4">
        <v>1011</v>
      </c>
      <c r="O4" t="s">
        <v>253</v>
      </c>
      <c r="P4" t="s">
        <v>253</v>
      </c>
      <c r="Q4">
        <v>1</v>
      </c>
      <c r="X4">
        <v>1.37</v>
      </c>
      <c r="Y4">
        <v>0</v>
      </c>
      <c r="Z4">
        <v>6.9</v>
      </c>
      <c r="AA4">
        <v>0</v>
      </c>
      <c r="AB4">
        <v>0</v>
      </c>
      <c r="AC4">
        <v>0</v>
      </c>
      <c r="AD4">
        <v>1</v>
      </c>
      <c r="AE4">
        <v>0</v>
      </c>
      <c r="AG4">
        <v>1.37</v>
      </c>
      <c r="AH4">
        <v>2</v>
      </c>
      <c r="AI4">
        <v>277615223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 s="12">
        <f>ROW(Source!A28)</f>
        <v>28</v>
      </c>
      <c r="B5">
        <v>277615243</v>
      </c>
      <c r="C5">
        <v>277615219</v>
      </c>
      <c r="D5">
        <v>170350742</v>
      </c>
      <c r="E5">
        <v>1</v>
      </c>
      <c r="F5">
        <v>1</v>
      </c>
      <c r="G5">
        <v>1</v>
      </c>
      <c r="H5">
        <v>2</v>
      </c>
      <c r="I5" t="s">
        <v>257</v>
      </c>
      <c r="J5" t="s">
        <v>258</v>
      </c>
      <c r="K5" t="s">
        <v>259</v>
      </c>
      <c r="L5">
        <v>1368</v>
      </c>
      <c r="N5">
        <v>1011</v>
      </c>
      <c r="O5" t="s">
        <v>253</v>
      </c>
      <c r="P5" t="s">
        <v>253</v>
      </c>
      <c r="Q5">
        <v>1</v>
      </c>
      <c r="X5">
        <v>22.65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G5">
        <v>22.65</v>
      </c>
      <c r="AH5">
        <v>2</v>
      </c>
      <c r="AI5">
        <v>277615224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 s="12">
        <f>ROW(Source!A28)</f>
        <v>28</v>
      </c>
      <c r="B6">
        <v>277615244</v>
      </c>
      <c r="C6">
        <v>277615219</v>
      </c>
      <c r="D6">
        <v>170354236</v>
      </c>
      <c r="E6">
        <v>1</v>
      </c>
      <c r="F6">
        <v>1</v>
      </c>
      <c r="G6">
        <v>1</v>
      </c>
      <c r="H6">
        <v>2</v>
      </c>
      <c r="I6" t="s">
        <v>260</v>
      </c>
      <c r="J6" t="s">
        <v>261</v>
      </c>
      <c r="K6" t="s">
        <v>262</v>
      </c>
      <c r="L6">
        <v>1368</v>
      </c>
      <c r="N6">
        <v>1011</v>
      </c>
      <c r="O6" t="s">
        <v>253</v>
      </c>
      <c r="P6" t="s">
        <v>253</v>
      </c>
      <c r="Q6">
        <v>1</v>
      </c>
      <c r="X6">
        <v>1.5</v>
      </c>
      <c r="Y6">
        <v>0</v>
      </c>
      <c r="Z6">
        <v>1.2</v>
      </c>
      <c r="AA6">
        <v>0</v>
      </c>
      <c r="AB6">
        <v>0</v>
      </c>
      <c r="AC6">
        <v>0</v>
      </c>
      <c r="AD6">
        <v>1</v>
      </c>
      <c r="AE6">
        <v>0</v>
      </c>
      <c r="AG6">
        <v>1.5</v>
      </c>
      <c r="AH6">
        <v>2</v>
      </c>
      <c r="AI6">
        <v>277615225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 s="12">
        <f>ROW(Source!A28)</f>
        <v>28</v>
      </c>
      <c r="B7">
        <v>277615245</v>
      </c>
      <c r="C7">
        <v>277615219</v>
      </c>
      <c r="D7">
        <v>170365542</v>
      </c>
      <c r="E7">
        <v>1</v>
      </c>
      <c r="F7">
        <v>1</v>
      </c>
      <c r="G7">
        <v>1</v>
      </c>
      <c r="H7">
        <v>2</v>
      </c>
      <c r="I7" t="s">
        <v>263</v>
      </c>
      <c r="J7" t="s">
        <v>264</v>
      </c>
      <c r="K7" t="s">
        <v>265</v>
      </c>
      <c r="L7">
        <v>1368</v>
      </c>
      <c r="N7">
        <v>1011</v>
      </c>
      <c r="O7" t="s">
        <v>253</v>
      </c>
      <c r="P7" t="s">
        <v>253</v>
      </c>
      <c r="Q7">
        <v>1</v>
      </c>
      <c r="X7">
        <v>0.2</v>
      </c>
      <c r="Y7">
        <v>0</v>
      </c>
      <c r="Z7">
        <v>1.95</v>
      </c>
      <c r="AA7">
        <v>0</v>
      </c>
      <c r="AB7">
        <v>0</v>
      </c>
      <c r="AC7">
        <v>0</v>
      </c>
      <c r="AD7">
        <v>1</v>
      </c>
      <c r="AE7">
        <v>0</v>
      </c>
      <c r="AG7">
        <v>0.2</v>
      </c>
      <c r="AH7">
        <v>2</v>
      </c>
      <c r="AI7">
        <v>277615226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 s="12">
        <f>ROW(Source!A28)</f>
        <v>28</v>
      </c>
      <c r="B8">
        <v>277615246</v>
      </c>
      <c r="C8">
        <v>277615219</v>
      </c>
      <c r="D8">
        <v>170379359</v>
      </c>
      <c r="E8">
        <v>1</v>
      </c>
      <c r="F8">
        <v>1</v>
      </c>
      <c r="G8">
        <v>1</v>
      </c>
      <c r="H8">
        <v>2</v>
      </c>
      <c r="I8" t="s">
        <v>266</v>
      </c>
      <c r="J8" t="s">
        <v>267</v>
      </c>
      <c r="K8" t="s">
        <v>268</v>
      </c>
      <c r="L8">
        <v>1368</v>
      </c>
      <c r="N8">
        <v>1011</v>
      </c>
      <c r="O8" t="s">
        <v>253</v>
      </c>
      <c r="P8" t="s">
        <v>253</v>
      </c>
      <c r="Q8">
        <v>1</v>
      </c>
      <c r="X8">
        <v>0.25</v>
      </c>
      <c r="Y8">
        <v>0</v>
      </c>
      <c r="Z8">
        <v>5.13</v>
      </c>
      <c r="AA8">
        <v>0</v>
      </c>
      <c r="AB8">
        <v>0</v>
      </c>
      <c r="AC8">
        <v>0</v>
      </c>
      <c r="AD8">
        <v>1</v>
      </c>
      <c r="AE8">
        <v>0</v>
      </c>
      <c r="AG8">
        <v>0.25</v>
      </c>
      <c r="AH8">
        <v>2</v>
      </c>
      <c r="AI8">
        <v>277615227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 s="12">
        <f>ROW(Source!A28)</f>
        <v>28</v>
      </c>
      <c r="B9">
        <v>277615247</v>
      </c>
      <c r="C9">
        <v>277615219</v>
      </c>
      <c r="D9">
        <v>170407454</v>
      </c>
      <c r="E9">
        <v>1</v>
      </c>
      <c r="F9">
        <v>1</v>
      </c>
      <c r="G9">
        <v>1</v>
      </c>
      <c r="H9">
        <v>2</v>
      </c>
      <c r="I9" t="s">
        <v>269</v>
      </c>
      <c r="J9" t="s">
        <v>270</v>
      </c>
      <c r="K9" t="s">
        <v>271</v>
      </c>
      <c r="L9">
        <v>1368</v>
      </c>
      <c r="N9">
        <v>1011</v>
      </c>
      <c r="O9" t="s">
        <v>253</v>
      </c>
      <c r="P9" t="s">
        <v>253</v>
      </c>
      <c r="Q9">
        <v>1</v>
      </c>
      <c r="X9">
        <v>2.4</v>
      </c>
      <c r="Y9">
        <v>0</v>
      </c>
      <c r="Z9">
        <v>70</v>
      </c>
      <c r="AA9">
        <v>0</v>
      </c>
      <c r="AB9">
        <v>0</v>
      </c>
      <c r="AC9">
        <v>0</v>
      </c>
      <c r="AD9">
        <v>1</v>
      </c>
      <c r="AE9">
        <v>0</v>
      </c>
      <c r="AG9">
        <v>2.4</v>
      </c>
      <c r="AH9">
        <v>2</v>
      </c>
      <c r="AI9">
        <v>277615228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 s="12">
        <f>ROW(Source!A28)</f>
        <v>28</v>
      </c>
      <c r="B10">
        <v>277615248</v>
      </c>
      <c r="C10">
        <v>277615219</v>
      </c>
      <c r="D10">
        <v>170371281</v>
      </c>
      <c r="E10">
        <v>1</v>
      </c>
      <c r="F10">
        <v>1</v>
      </c>
      <c r="G10">
        <v>1</v>
      </c>
      <c r="H10">
        <v>2</v>
      </c>
      <c r="I10" t="s">
        <v>272</v>
      </c>
      <c r="J10" t="s">
        <v>273</v>
      </c>
      <c r="K10" t="s">
        <v>274</v>
      </c>
      <c r="L10">
        <v>1368</v>
      </c>
      <c r="N10">
        <v>1011</v>
      </c>
      <c r="O10" t="s">
        <v>253</v>
      </c>
      <c r="P10" t="s">
        <v>253</v>
      </c>
      <c r="Q10">
        <v>1</v>
      </c>
      <c r="X10">
        <v>2</v>
      </c>
      <c r="Y10">
        <v>0</v>
      </c>
      <c r="Z10">
        <v>15.4</v>
      </c>
      <c r="AA10">
        <v>10.06</v>
      </c>
      <c r="AB10">
        <v>0</v>
      </c>
      <c r="AC10">
        <v>0</v>
      </c>
      <c r="AD10">
        <v>1</v>
      </c>
      <c r="AE10">
        <v>0</v>
      </c>
      <c r="AG10">
        <v>2</v>
      </c>
      <c r="AH10">
        <v>2</v>
      </c>
      <c r="AI10">
        <v>277615229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 s="12">
        <f>ROW(Source!A28)</f>
        <v>28</v>
      </c>
      <c r="B11">
        <v>277615249</v>
      </c>
      <c r="C11">
        <v>277615219</v>
      </c>
      <c r="D11">
        <v>170387976</v>
      </c>
      <c r="E11">
        <v>1</v>
      </c>
      <c r="F11">
        <v>1</v>
      </c>
      <c r="G11">
        <v>1</v>
      </c>
      <c r="H11">
        <v>2</v>
      </c>
      <c r="I11" t="s">
        <v>275</v>
      </c>
      <c r="J11" t="s">
        <v>276</v>
      </c>
      <c r="K11" t="s">
        <v>277</v>
      </c>
      <c r="L11">
        <v>1368</v>
      </c>
      <c r="N11">
        <v>1011</v>
      </c>
      <c r="O11" t="s">
        <v>253</v>
      </c>
      <c r="P11" t="s">
        <v>253</v>
      </c>
      <c r="Q11">
        <v>1</v>
      </c>
      <c r="X11">
        <v>0.5</v>
      </c>
      <c r="Y11">
        <v>0</v>
      </c>
      <c r="Z11">
        <v>107.3</v>
      </c>
      <c r="AA11">
        <v>11.6</v>
      </c>
      <c r="AB11">
        <v>0</v>
      </c>
      <c r="AC11">
        <v>0</v>
      </c>
      <c r="AD11">
        <v>1</v>
      </c>
      <c r="AE11">
        <v>0</v>
      </c>
      <c r="AG11">
        <v>0.5</v>
      </c>
      <c r="AH11">
        <v>2</v>
      </c>
      <c r="AI11">
        <v>277615230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 s="12">
        <f>ROW(Source!A28)</f>
        <v>28</v>
      </c>
      <c r="B12">
        <v>277615250</v>
      </c>
      <c r="C12">
        <v>277615219</v>
      </c>
      <c r="D12">
        <v>170354220</v>
      </c>
      <c r="E12">
        <v>1</v>
      </c>
      <c r="F12">
        <v>1</v>
      </c>
      <c r="G12">
        <v>1</v>
      </c>
      <c r="H12">
        <v>3</v>
      </c>
      <c r="I12" t="s">
        <v>278</v>
      </c>
      <c r="J12" t="s">
        <v>279</v>
      </c>
      <c r="K12" t="s">
        <v>280</v>
      </c>
      <c r="L12">
        <v>1339</v>
      </c>
      <c r="N12">
        <v>1007</v>
      </c>
      <c r="O12" t="s">
        <v>281</v>
      </c>
      <c r="P12" t="s">
        <v>281</v>
      </c>
      <c r="Q12">
        <v>1</v>
      </c>
      <c r="X12">
        <v>0.9</v>
      </c>
      <c r="Y12">
        <v>6.22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0.9</v>
      </c>
      <c r="AH12">
        <v>2</v>
      </c>
      <c r="AI12">
        <v>277615231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 s="12">
        <f>ROW(Source!A28)</f>
        <v>28</v>
      </c>
      <c r="B13">
        <v>277615251</v>
      </c>
      <c r="C13">
        <v>277615219</v>
      </c>
      <c r="D13">
        <v>170567394</v>
      </c>
      <c r="E13">
        <v>1</v>
      </c>
      <c r="F13">
        <v>1</v>
      </c>
      <c r="G13">
        <v>1</v>
      </c>
      <c r="H13">
        <v>3</v>
      </c>
      <c r="I13" t="s">
        <v>64</v>
      </c>
      <c r="J13" t="s">
        <v>67</v>
      </c>
      <c r="K13" t="s">
        <v>65</v>
      </c>
      <c r="L13">
        <v>1348</v>
      </c>
      <c r="N13">
        <v>39568864</v>
      </c>
      <c r="O13" t="s">
        <v>66</v>
      </c>
      <c r="P13" t="s">
        <v>66</v>
      </c>
      <c r="Q13">
        <v>1000</v>
      </c>
      <c r="X13">
        <v>1.032</v>
      </c>
      <c r="Y13">
        <v>5433.02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1.032</v>
      </c>
      <c r="AH13">
        <v>2</v>
      </c>
      <c r="AI13">
        <v>277615232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 s="12">
        <f>ROW(Source!A28)</f>
        <v>28</v>
      </c>
      <c r="B14">
        <v>277615252</v>
      </c>
      <c r="C14">
        <v>277615219</v>
      </c>
      <c r="D14">
        <v>170350736</v>
      </c>
      <c r="E14">
        <v>1</v>
      </c>
      <c r="F14">
        <v>1</v>
      </c>
      <c r="G14">
        <v>1</v>
      </c>
      <c r="H14">
        <v>3</v>
      </c>
      <c r="I14" t="s">
        <v>282</v>
      </c>
      <c r="J14" t="s">
        <v>283</v>
      </c>
      <c r="K14" t="s">
        <v>284</v>
      </c>
      <c r="L14">
        <v>1348</v>
      </c>
      <c r="N14">
        <v>39568864</v>
      </c>
      <c r="O14" t="s">
        <v>66</v>
      </c>
      <c r="P14" t="s">
        <v>66</v>
      </c>
      <c r="Q14">
        <v>1000</v>
      </c>
      <c r="X14">
        <v>1.7899999999999999E-2</v>
      </c>
      <c r="Y14">
        <v>9765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1.7899999999999999E-2</v>
      </c>
      <c r="AH14">
        <v>2</v>
      </c>
      <c r="AI14">
        <v>277615233</v>
      </c>
      <c r="AJ14">
        <v>16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 s="12">
        <f>ROW(Source!A28)</f>
        <v>28</v>
      </c>
      <c r="B15">
        <v>277615253</v>
      </c>
      <c r="C15">
        <v>277615219</v>
      </c>
      <c r="D15">
        <v>170369306</v>
      </c>
      <c r="E15">
        <v>1</v>
      </c>
      <c r="F15">
        <v>1</v>
      </c>
      <c r="G15">
        <v>1</v>
      </c>
      <c r="H15">
        <v>3</v>
      </c>
      <c r="I15" t="s">
        <v>285</v>
      </c>
      <c r="J15" t="s">
        <v>286</v>
      </c>
      <c r="K15" t="s">
        <v>287</v>
      </c>
      <c r="L15">
        <v>1346</v>
      </c>
      <c r="N15">
        <v>39568864</v>
      </c>
      <c r="O15" t="s">
        <v>288</v>
      </c>
      <c r="P15" t="s">
        <v>288</v>
      </c>
      <c r="Q15">
        <v>1</v>
      </c>
      <c r="X15">
        <v>0.2</v>
      </c>
      <c r="Y15">
        <v>6.09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0.2</v>
      </c>
      <c r="AH15">
        <v>2</v>
      </c>
      <c r="AI15">
        <v>277615234</v>
      </c>
      <c r="AJ15">
        <v>17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 s="12">
        <f>ROW(Source!A28)</f>
        <v>28</v>
      </c>
      <c r="B16">
        <v>277615254</v>
      </c>
      <c r="C16">
        <v>277615219</v>
      </c>
      <c r="D16">
        <v>170607581</v>
      </c>
      <c r="E16">
        <v>1</v>
      </c>
      <c r="F16">
        <v>1</v>
      </c>
      <c r="G16">
        <v>1</v>
      </c>
      <c r="H16">
        <v>3</v>
      </c>
      <c r="I16" t="s">
        <v>289</v>
      </c>
      <c r="J16" t="s">
        <v>290</v>
      </c>
      <c r="K16" t="s">
        <v>291</v>
      </c>
      <c r="L16">
        <v>1374</v>
      </c>
      <c r="N16">
        <v>1013</v>
      </c>
      <c r="O16" t="s">
        <v>292</v>
      </c>
      <c r="P16" t="s">
        <v>292</v>
      </c>
      <c r="Q16">
        <v>1</v>
      </c>
      <c r="X16">
        <v>22.56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22.56</v>
      </c>
      <c r="AH16">
        <v>2</v>
      </c>
      <c r="AI16">
        <v>277615235</v>
      </c>
      <c r="AJ16">
        <v>19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 s="12">
        <f>ROW(Source!A32)</f>
        <v>32</v>
      </c>
      <c r="B17">
        <v>277615281</v>
      </c>
      <c r="C17">
        <v>277615258</v>
      </c>
      <c r="D17">
        <v>11702436</v>
      </c>
      <c r="E17">
        <v>1</v>
      </c>
      <c r="F17">
        <v>1</v>
      </c>
      <c r="G17">
        <v>1</v>
      </c>
      <c r="H17">
        <v>1</v>
      </c>
      <c r="I17" t="s">
        <v>293</v>
      </c>
      <c r="K17" t="s">
        <v>294</v>
      </c>
      <c r="L17">
        <v>1369</v>
      </c>
      <c r="N17">
        <v>1013</v>
      </c>
      <c r="O17" t="s">
        <v>247</v>
      </c>
      <c r="P17" t="s">
        <v>247</v>
      </c>
      <c r="Q17">
        <v>1</v>
      </c>
      <c r="X17">
        <v>39.130000000000003</v>
      </c>
      <c r="Y17">
        <v>0</v>
      </c>
      <c r="Z17">
        <v>0</v>
      </c>
      <c r="AA17">
        <v>0</v>
      </c>
      <c r="AB17">
        <v>9.18</v>
      </c>
      <c r="AC17">
        <v>0</v>
      </c>
      <c r="AD17">
        <v>1</v>
      </c>
      <c r="AE17">
        <v>1</v>
      </c>
      <c r="AG17">
        <v>39.130000000000003</v>
      </c>
      <c r="AH17">
        <v>2</v>
      </c>
      <c r="AI17">
        <v>277615259</v>
      </c>
      <c r="AJ17">
        <v>20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 s="12">
        <f>ROW(Source!A32)</f>
        <v>32</v>
      </c>
      <c r="B18">
        <v>277615282</v>
      </c>
      <c r="C18">
        <v>277615258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77</v>
      </c>
      <c r="K18" t="s">
        <v>248</v>
      </c>
      <c r="L18">
        <v>608254</v>
      </c>
      <c r="N18">
        <v>1013</v>
      </c>
      <c r="O18" t="s">
        <v>249</v>
      </c>
      <c r="P18" t="s">
        <v>249</v>
      </c>
      <c r="Q18">
        <v>1</v>
      </c>
      <c r="X18">
        <v>4.72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G18">
        <v>4.72</v>
      </c>
      <c r="AH18">
        <v>2</v>
      </c>
      <c r="AI18">
        <v>277615260</v>
      </c>
      <c r="AJ18">
        <v>21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 s="12">
        <f>ROW(Source!A32)</f>
        <v>32</v>
      </c>
      <c r="B19">
        <v>277615283</v>
      </c>
      <c r="C19">
        <v>277615258</v>
      </c>
      <c r="D19">
        <v>170400105</v>
      </c>
      <c r="E19">
        <v>1</v>
      </c>
      <c r="F19">
        <v>1</v>
      </c>
      <c r="G19">
        <v>1</v>
      </c>
      <c r="H19">
        <v>2</v>
      </c>
      <c r="I19" t="s">
        <v>295</v>
      </c>
      <c r="J19" t="s">
        <v>296</v>
      </c>
      <c r="K19" t="s">
        <v>297</v>
      </c>
      <c r="L19">
        <v>1368</v>
      </c>
      <c r="N19">
        <v>1011</v>
      </c>
      <c r="O19" t="s">
        <v>253</v>
      </c>
      <c r="P19" t="s">
        <v>253</v>
      </c>
      <c r="Q19">
        <v>1</v>
      </c>
      <c r="X19">
        <v>0.1</v>
      </c>
      <c r="Y19">
        <v>0</v>
      </c>
      <c r="Z19">
        <v>120.52</v>
      </c>
      <c r="AA19">
        <v>15.42</v>
      </c>
      <c r="AB19">
        <v>0</v>
      </c>
      <c r="AC19">
        <v>0</v>
      </c>
      <c r="AD19">
        <v>1</v>
      </c>
      <c r="AE19">
        <v>0</v>
      </c>
      <c r="AG19">
        <v>0.1</v>
      </c>
      <c r="AH19">
        <v>2</v>
      </c>
      <c r="AI19">
        <v>277615261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 s="12">
        <f>ROW(Source!A32)</f>
        <v>32</v>
      </c>
      <c r="B20">
        <v>277615284</v>
      </c>
      <c r="C20">
        <v>277615258</v>
      </c>
      <c r="D20">
        <v>170346123</v>
      </c>
      <c r="E20">
        <v>1</v>
      </c>
      <c r="F20">
        <v>1</v>
      </c>
      <c r="G20">
        <v>1</v>
      </c>
      <c r="H20">
        <v>2</v>
      </c>
      <c r="I20" t="s">
        <v>298</v>
      </c>
      <c r="J20" t="s">
        <v>299</v>
      </c>
      <c r="K20" t="s">
        <v>300</v>
      </c>
      <c r="L20">
        <v>1368</v>
      </c>
      <c r="N20">
        <v>1011</v>
      </c>
      <c r="O20" t="s">
        <v>253</v>
      </c>
      <c r="P20" t="s">
        <v>253</v>
      </c>
      <c r="Q20">
        <v>1</v>
      </c>
      <c r="X20">
        <v>4.62</v>
      </c>
      <c r="Y20">
        <v>0</v>
      </c>
      <c r="Z20">
        <v>111.99</v>
      </c>
      <c r="AA20">
        <v>13.5</v>
      </c>
      <c r="AB20">
        <v>0</v>
      </c>
      <c r="AC20">
        <v>0</v>
      </c>
      <c r="AD20">
        <v>1</v>
      </c>
      <c r="AE20">
        <v>0</v>
      </c>
      <c r="AG20">
        <v>4.62</v>
      </c>
      <c r="AH20">
        <v>2</v>
      </c>
      <c r="AI20">
        <v>277615262</v>
      </c>
      <c r="AJ20">
        <v>23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 s="12">
        <f>ROW(Source!A32)</f>
        <v>32</v>
      </c>
      <c r="B21">
        <v>277615285</v>
      </c>
      <c r="C21">
        <v>277615258</v>
      </c>
      <c r="D21">
        <v>170369185</v>
      </c>
      <c r="E21">
        <v>1</v>
      </c>
      <c r="F21">
        <v>1</v>
      </c>
      <c r="G21">
        <v>1</v>
      </c>
      <c r="H21">
        <v>2</v>
      </c>
      <c r="I21" t="s">
        <v>301</v>
      </c>
      <c r="J21" t="s">
        <v>302</v>
      </c>
      <c r="K21" t="s">
        <v>303</v>
      </c>
      <c r="L21">
        <v>1368</v>
      </c>
      <c r="N21">
        <v>1011</v>
      </c>
      <c r="O21" t="s">
        <v>253</v>
      </c>
      <c r="P21" t="s">
        <v>253</v>
      </c>
      <c r="Q21">
        <v>1</v>
      </c>
      <c r="X21">
        <v>3.46</v>
      </c>
      <c r="Y21">
        <v>0</v>
      </c>
      <c r="Z21">
        <v>0.9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3.46</v>
      </c>
      <c r="AH21">
        <v>2</v>
      </c>
      <c r="AI21">
        <v>277615263</v>
      </c>
      <c r="AJ21">
        <v>24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 s="12">
        <f>ROW(Source!A32)</f>
        <v>32</v>
      </c>
      <c r="B22">
        <v>277615286</v>
      </c>
      <c r="C22">
        <v>277615258</v>
      </c>
      <c r="D22">
        <v>170354236</v>
      </c>
      <c r="E22">
        <v>1</v>
      </c>
      <c r="F22">
        <v>1</v>
      </c>
      <c r="G22">
        <v>1</v>
      </c>
      <c r="H22">
        <v>2</v>
      </c>
      <c r="I22" t="s">
        <v>260</v>
      </c>
      <c r="J22" t="s">
        <v>261</v>
      </c>
      <c r="K22" t="s">
        <v>262</v>
      </c>
      <c r="L22">
        <v>1368</v>
      </c>
      <c r="N22">
        <v>1011</v>
      </c>
      <c r="O22" t="s">
        <v>253</v>
      </c>
      <c r="P22" t="s">
        <v>253</v>
      </c>
      <c r="Q22">
        <v>1</v>
      </c>
      <c r="X22">
        <v>1.63</v>
      </c>
      <c r="Y22">
        <v>0</v>
      </c>
      <c r="Z22">
        <v>1.2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1.63</v>
      </c>
      <c r="AH22">
        <v>2</v>
      </c>
      <c r="AI22">
        <v>277615264</v>
      </c>
      <c r="AJ22">
        <v>25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>
      <c r="A23" s="12">
        <f>ROW(Source!A32)</f>
        <v>32</v>
      </c>
      <c r="B23">
        <v>277615287</v>
      </c>
      <c r="C23">
        <v>277615258</v>
      </c>
      <c r="D23">
        <v>170382545</v>
      </c>
      <c r="E23">
        <v>1</v>
      </c>
      <c r="F23">
        <v>1</v>
      </c>
      <c r="G23">
        <v>1</v>
      </c>
      <c r="H23">
        <v>2</v>
      </c>
      <c r="I23" t="s">
        <v>304</v>
      </c>
      <c r="J23" t="s">
        <v>305</v>
      </c>
      <c r="K23" t="s">
        <v>306</v>
      </c>
      <c r="L23">
        <v>1368</v>
      </c>
      <c r="N23">
        <v>1011</v>
      </c>
      <c r="O23" t="s">
        <v>253</v>
      </c>
      <c r="P23" t="s">
        <v>253</v>
      </c>
      <c r="Q23">
        <v>1</v>
      </c>
      <c r="X23">
        <v>6.71</v>
      </c>
      <c r="Y23">
        <v>0</v>
      </c>
      <c r="Z23">
        <v>12.31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6.71</v>
      </c>
      <c r="AH23">
        <v>2</v>
      </c>
      <c r="AI23">
        <v>277615265</v>
      </c>
      <c r="AJ23">
        <v>26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>
      <c r="A24" s="12">
        <f>ROW(Source!A32)</f>
        <v>32</v>
      </c>
      <c r="B24">
        <v>277615288</v>
      </c>
      <c r="C24">
        <v>277615258</v>
      </c>
      <c r="D24">
        <v>170400457</v>
      </c>
      <c r="E24">
        <v>1</v>
      </c>
      <c r="F24">
        <v>1</v>
      </c>
      <c r="G24">
        <v>1</v>
      </c>
      <c r="H24">
        <v>2</v>
      </c>
      <c r="I24" t="s">
        <v>307</v>
      </c>
      <c r="J24" t="s">
        <v>308</v>
      </c>
      <c r="K24" t="s">
        <v>309</v>
      </c>
      <c r="L24">
        <v>1368</v>
      </c>
      <c r="N24">
        <v>1011</v>
      </c>
      <c r="O24" t="s">
        <v>253</v>
      </c>
      <c r="P24" t="s">
        <v>253</v>
      </c>
      <c r="Q24">
        <v>1</v>
      </c>
      <c r="X24">
        <v>0.34</v>
      </c>
      <c r="Y24">
        <v>0</v>
      </c>
      <c r="Z24">
        <v>6.7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0.34</v>
      </c>
      <c r="AH24">
        <v>2</v>
      </c>
      <c r="AI24">
        <v>277615266</v>
      </c>
      <c r="AJ24">
        <v>27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>
      <c r="A25" s="12">
        <f>ROW(Source!A32)</f>
        <v>32</v>
      </c>
      <c r="B25">
        <v>277615289</v>
      </c>
      <c r="C25">
        <v>277615258</v>
      </c>
      <c r="D25">
        <v>170379359</v>
      </c>
      <c r="E25">
        <v>1</v>
      </c>
      <c r="F25">
        <v>1</v>
      </c>
      <c r="G25">
        <v>1</v>
      </c>
      <c r="H25">
        <v>2</v>
      </c>
      <c r="I25" t="s">
        <v>266</v>
      </c>
      <c r="J25" t="s">
        <v>267</v>
      </c>
      <c r="K25" t="s">
        <v>268</v>
      </c>
      <c r="L25">
        <v>1368</v>
      </c>
      <c r="N25">
        <v>1011</v>
      </c>
      <c r="O25" t="s">
        <v>253</v>
      </c>
      <c r="P25" t="s">
        <v>253</v>
      </c>
      <c r="Q25">
        <v>1</v>
      </c>
      <c r="X25">
        <v>0.28999999999999998</v>
      </c>
      <c r="Y25">
        <v>0</v>
      </c>
      <c r="Z25">
        <v>5.13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0.28999999999999998</v>
      </c>
      <c r="AH25">
        <v>2</v>
      </c>
      <c r="AI25">
        <v>277615267</v>
      </c>
      <c r="AJ25">
        <v>28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>
      <c r="A26" s="12">
        <f>ROW(Source!A32)</f>
        <v>32</v>
      </c>
      <c r="B26">
        <v>277615290</v>
      </c>
      <c r="C26">
        <v>277615258</v>
      </c>
      <c r="D26">
        <v>170346066</v>
      </c>
      <c r="E26">
        <v>1</v>
      </c>
      <c r="F26">
        <v>1</v>
      </c>
      <c r="G26">
        <v>1</v>
      </c>
      <c r="H26">
        <v>2</v>
      </c>
      <c r="I26" t="s">
        <v>310</v>
      </c>
      <c r="J26" t="s">
        <v>311</v>
      </c>
      <c r="K26" t="s">
        <v>312</v>
      </c>
      <c r="L26">
        <v>1368</v>
      </c>
      <c r="N26">
        <v>1011</v>
      </c>
      <c r="O26" t="s">
        <v>253</v>
      </c>
      <c r="P26" t="s">
        <v>253</v>
      </c>
      <c r="Q26">
        <v>1</v>
      </c>
      <c r="X26">
        <v>0.19</v>
      </c>
      <c r="Y26">
        <v>0</v>
      </c>
      <c r="Z26">
        <v>87.17</v>
      </c>
      <c r="AA26">
        <v>11.6</v>
      </c>
      <c r="AB26">
        <v>0</v>
      </c>
      <c r="AC26">
        <v>0</v>
      </c>
      <c r="AD26">
        <v>1</v>
      </c>
      <c r="AE26">
        <v>0</v>
      </c>
      <c r="AG26">
        <v>0.19</v>
      </c>
      <c r="AH26">
        <v>2</v>
      </c>
      <c r="AI26">
        <v>277615268</v>
      </c>
      <c r="AJ26">
        <v>29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>
      <c r="A27" s="12">
        <f>ROW(Source!A32)</f>
        <v>32</v>
      </c>
      <c r="B27">
        <v>277615291</v>
      </c>
      <c r="C27">
        <v>277615258</v>
      </c>
      <c r="D27">
        <v>170400096</v>
      </c>
      <c r="E27">
        <v>1</v>
      </c>
      <c r="F27">
        <v>1</v>
      </c>
      <c r="G27">
        <v>1</v>
      </c>
      <c r="H27">
        <v>3</v>
      </c>
      <c r="I27" t="s">
        <v>313</v>
      </c>
      <c r="J27" t="s">
        <v>314</v>
      </c>
      <c r="K27" t="s">
        <v>315</v>
      </c>
      <c r="L27">
        <v>1348</v>
      </c>
      <c r="N27">
        <v>39568864</v>
      </c>
      <c r="O27" t="s">
        <v>66</v>
      </c>
      <c r="P27" t="s">
        <v>66</v>
      </c>
      <c r="Q27">
        <v>1000</v>
      </c>
      <c r="X27">
        <v>1E-4</v>
      </c>
      <c r="Y27">
        <v>37900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1E-4</v>
      </c>
      <c r="AH27">
        <v>2</v>
      </c>
      <c r="AI27">
        <v>277615269</v>
      </c>
      <c r="AJ27">
        <v>30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>
      <c r="A28" s="12">
        <f>ROW(Source!A32)</f>
        <v>32</v>
      </c>
      <c r="B28">
        <v>277615292</v>
      </c>
      <c r="C28">
        <v>277615258</v>
      </c>
      <c r="D28">
        <v>170354220</v>
      </c>
      <c r="E28">
        <v>1</v>
      </c>
      <c r="F28">
        <v>1</v>
      </c>
      <c r="G28">
        <v>1</v>
      </c>
      <c r="H28">
        <v>3</v>
      </c>
      <c r="I28" t="s">
        <v>278</v>
      </c>
      <c r="J28" t="s">
        <v>279</v>
      </c>
      <c r="K28" t="s">
        <v>280</v>
      </c>
      <c r="L28">
        <v>1339</v>
      </c>
      <c r="N28">
        <v>1007</v>
      </c>
      <c r="O28" t="s">
        <v>281</v>
      </c>
      <c r="P28" t="s">
        <v>281</v>
      </c>
      <c r="Q28">
        <v>1</v>
      </c>
      <c r="X28">
        <v>1.37</v>
      </c>
      <c r="Y28">
        <v>6.22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1.37</v>
      </c>
      <c r="AH28">
        <v>2</v>
      </c>
      <c r="AI28">
        <v>277615270</v>
      </c>
      <c r="AJ28">
        <v>31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>
      <c r="A29" s="12">
        <f>ROW(Source!A32)</f>
        <v>32</v>
      </c>
      <c r="B29">
        <v>277615293</v>
      </c>
      <c r="C29">
        <v>277615258</v>
      </c>
      <c r="D29">
        <v>170348170</v>
      </c>
      <c r="E29">
        <v>1</v>
      </c>
      <c r="F29">
        <v>1</v>
      </c>
      <c r="G29">
        <v>1</v>
      </c>
      <c r="H29">
        <v>3</v>
      </c>
      <c r="I29" t="s">
        <v>316</v>
      </c>
      <c r="J29" t="s">
        <v>317</v>
      </c>
      <c r="K29" t="s">
        <v>318</v>
      </c>
      <c r="L29">
        <v>1348</v>
      </c>
      <c r="N29">
        <v>39568864</v>
      </c>
      <c r="O29" t="s">
        <v>66</v>
      </c>
      <c r="P29" t="s">
        <v>66</v>
      </c>
      <c r="Q29">
        <v>1000</v>
      </c>
      <c r="X29">
        <v>3.0000000000000001E-5</v>
      </c>
      <c r="Y29">
        <v>4455.2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3.0000000000000001E-5</v>
      </c>
      <c r="AH29">
        <v>2</v>
      </c>
      <c r="AI29">
        <v>277615271</v>
      </c>
      <c r="AJ29">
        <v>32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>
      <c r="A30" s="12">
        <f>ROW(Source!A32)</f>
        <v>32</v>
      </c>
      <c r="B30">
        <v>277615294</v>
      </c>
      <c r="C30">
        <v>277615258</v>
      </c>
      <c r="D30">
        <v>170365535</v>
      </c>
      <c r="E30">
        <v>1</v>
      </c>
      <c r="F30">
        <v>1</v>
      </c>
      <c r="G30">
        <v>1</v>
      </c>
      <c r="H30">
        <v>3</v>
      </c>
      <c r="I30" t="s">
        <v>319</v>
      </c>
      <c r="J30" t="s">
        <v>320</v>
      </c>
      <c r="K30" t="s">
        <v>321</v>
      </c>
      <c r="L30">
        <v>1348</v>
      </c>
      <c r="N30">
        <v>39568864</v>
      </c>
      <c r="O30" t="s">
        <v>66</v>
      </c>
      <c r="P30" t="s">
        <v>66</v>
      </c>
      <c r="Q30">
        <v>1000</v>
      </c>
      <c r="X30">
        <v>1.9400000000000001E-3</v>
      </c>
      <c r="Y30">
        <v>4920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1.9400000000000001E-3</v>
      </c>
      <c r="AH30">
        <v>2</v>
      </c>
      <c r="AI30">
        <v>277615272</v>
      </c>
      <c r="AJ30">
        <v>33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>
      <c r="A31" s="12">
        <f>ROW(Source!A32)</f>
        <v>32</v>
      </c>
      <c r="B31">
        <v>277615295</v>
      </c>
      <c r="C31">
        <v>277615258</v>
      </c>
      <c r="D31">
        <v>170400451</v>
      </c>
      <c r="E31">
        <v>1</v>
      </c>
      <c r="F31">
        <v>1</v>
      </c>
      <c r="G31">
        <v>1</v>
      </c>
      <c r="H31">
        <v>3</v>
      </c>
      <c r="I31" t="s">
        <v>322</v>
      </c>
      <c r="J31" t="s">
        <v>323</v>
      </c>
      <c r="K31" t="s">
        <v>324</v>
      </c>
      <c r="L31">
        <v>1348</v>
      </c>
      <c r="N31">
        <v>39568864</v>
      </c>
      <c r="O31" t="s">
        <v>66</v>
      </c>
      <c r="P31" t="s">
        <v>66</v>
      </c>
      <c r="Q31">
        <v>1000</v>
      </c>
      <c r="X31">
        <v>4.0000000000000001E-3</v>
      </c>
      <c r="Y31">
        <v>10749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4.0000000000000001E-3</v>
      </c>
      <c r="AH31">
        <v>2</v>
      </c>
      <c r="AI31">
        <v>277615273</v>
      </c>
      <c r="AJ31">
        <v>34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>
      <c r="A32" s="12">
        <f>ROW(Source!A32)</f>
        <v>32</v>
      </c>
      <c r="B32">
        <v>277615296</v>
      </c>
      <c r="C32">
        <v>277615258</v>
      </c>
      <c r="D32">
        <v>170346089</v>
      </c>
      <c r="E32">
        <v>1</v>
      </c>
      <c r="F32">
        <v>1</v>
      </c>
      <c r="G32">
        <v>1</v>
      </c>
      <c r="H32">
        <v>3</v>
      </c>
      <c r="I32" t="s">
        <v>122</v>
      </c>
      <c r="J32" t="s">
        <v>124</v>
      </c>
      <c r="K32" t="s">
        <v>123</v>
      </c>
      <c r="L32">
        <v>1348</v>
      </c>
      <c r="N32">
        <v>39568864</v>
      </c>
      <c r="O32" t="s">
        <v>66</v>
      </c>
      <c r="P32" t="s">
        <v>66</v>
      </c>
      <c r="Q32">
        <v>1000</v>
      </c>
      <c r="X32">
        <v>0</v>
      </c>
      <c r="Y32">
        <v>9040.01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G32">
        <v>0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>
      <c r="A33" s="12">
        <f>ROW(Source!A32)</f>
        <v>32</v>
      </c>
      <c r="B33">
        <v>277615297</v>
      </c>
      <c r="C33">
        <v>277615258</v>
      </c>
      <c r="D33">
        <v>170346116</v>
      </c>
      <c r="E33">
        <v>1</v>
      </c>
      <c r="F33">
        <v>1</v>
      </c>
      <c r="G33">
        <v>1</v>
      </c>
      <c r="H33">
        <v>3</v>
      </c>
      <c r="I33" t="s">
        <v>325</v>
      </c>
      <c r="J33" t="s">
        <v>326</v>
      </c>
      <c r="K33" t="s">
        <v>327</v>
      </c>
      <c r="L33">
        <v>1348</v>
      </c>
      <c r="N33">
        <v>39568864</v>
      </c>
      <c r="O33" t="s">
        <v>66</v>
      </c>
      <c r="P33" t="s">
        <v>66</v>
      </c>
      <c r="Q33">
        <v>1000</v>
      </c>
      <c r="X33">
        <v>1.0000000000000001E-5</v>
      </c>
      <c r="Y33">
        <v>11978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1.0000000000000001E-5</v>
      </c>
      <c r="AH33">
        <v>2</v>
      </c>
      <c r="AI33">
        <v>277615274</v>
      </c>
      <c r="AJ33">
        <v>35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>
      <c r="A34" s="12">
        <f>ROW(Source!A32)</f>
        <v>32</v>
      </c>
      <c r="B34">
        <v>277615298</v>
      </c>
      <c r="C34">
        <v>277615258</v>
      </c>
      <c r="D34">
        <v>170369306</v>
      </c>
      <c r="E34">
        <v>1</v>
      </c>
      <c r="F34">
        <v>1</v>
      </c>
      <c r="G34">
        <v>1</v>
      </c>
      <c r="H34">
        <v>3</v>
      </c>
      <c r="I34" t="s">
        <v>285</v>
      </c>
      <c r="J34" t="s">
        <v>286</v>
      </c>
      <c r="K34" t="s">
        <v>287</v>
      </c>
      <c r="L34">
        <v>1346</v>
      </c>
      <c r="N34">
        <v>39568864</v>
      </c>
      <c r="O34" t="s">
        <v>288</v>
      </c>
      <c r="P34" t="s">
        <v>288</v>
      </c>
      <c r="Q34">
        <v>1</v>
      </c>
      <c r="X34">
        <v>0.41</v>
      </c>
      <c r="Y34">
        <v>6.09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0.41</v>
      </c>
      <c r="AH34">
        <v>2</v>
      </c>
      <c r="AI34">
        <v>277615275</v>
      </c>
      <c r="AJ34">
        <v>36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>
      <c r="A35" s="12">
        <f>ROW(Source!A32)</f>
        <v>32</v>
      </c>
      <c r="B35">
        <v>277615299</v>
      </c>
      <c r="C35">
        <v>277615258</v>
      </c>
      <c r="D35">
        <v>170400098</v>
      </c>
      <c r="E35">
        <v>1</v>
      </c>
      <c r="F35">
        <v>1</v>
      </c>
      <c r="G35">
        <v>1</v>
      </c>
      <c r="H35">
        <v>3</v>
      </c>
      <c r="I35" t="s">
        <v>328</v>
      </c>
      <c r="J35" t="s">
        <v>329</v>
      </c>
      <c r="K35" t="s">
        <v>330</v>
      </c>
      <c r="L35">
        <v>1348</v>
      </c>
      <c r="N35">
        <v>39568864</v>
      </c>
      <c r="O35" t="s">
        <v>66</v>
      </c>
      <c r="P35" t="s">
        <v>66</v>
      </c>
      <c r="Q35">
        <v>1000</v>
      </c>
      <c r="X35">
        <v>5.9999999999999995E-4</v>
      </c>
      <c r="Y35">
        <v>9420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5.9999999999999995E-4</v>
      </c>
      <c r="AH35">
        <v>2</v>
      </c>
      <c r="AI35">
        <v>277615276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>
      <c r="A36" s="12">
        <f>ROW(Source!A32)</f>
        <v>32</v>
      </c>
      <c r="B36">
        <v>277615300</v>
      </c>
      <c r="C36">
        <v>277615258</v>
      </c>
      <c r="D36">
        <v>170381123</v>
      </c>
      <c r="E36">
        <v>1</v>
      </c>
      <c r="F36">
        <v>1</v>
      </c>
      <c r="G36">
        <v>1</v>
      </c>
      <c r="H36">
        <v>3</v>
      </c>
      <c r="I36" t="s">
        <v>331</v>
      </c>
      <c r="J36" t="s">
        <v>332</v>
      </c>
      <c r="K36" t="s">
        <v>333</v>
      </c>
      <c r="L36">
        <v>1339</v>
      </c>
      <c r="N36">
        <v>1007</v>
      </c>
      <c r="O36" t="s">
        <v>281</v>
      </c>
      <c r="P36" t="s">
        <v>281</v>
      </c>
      <c r="Q36">
        <v>1</v>
      </c>
      <c r="X36">
        <v>1.0300000000000001E-3</v>
      </c>
      <c r="Y36">
        <v>1700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1.0300000000000001E-3</v>
      </c>
      <c r="AH36">
        <v>2</v>
      </c>
      <c r="AI36">
        <v>277615277</v>
      </c>
      <c r="AJ36">
        <v>38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>
      <c r="A37" s="12">
        <f>ROW(Source!A32)</f>
        <v>32</v>
      </c>
      <c r="B37">
        <v>277615301</v>
      </c>
      <c r="C37">
        <v>277615258</v>
      </c>
      <c r="D37">
        <v>170399171</v>
      </c>
      <c r="E37">
        <v>1</v>
      </c>
      <c r="F37">
        <v>1</v>
      </c>
      <c r="G37">
        <v>1</v>
      </c>
      <c r="H37">
        <v>3</v>
      </c>
      <c r="I37" t="s">
        <v>334</v>
      </c>
      <c r="J37" t="s">
        <v>335</v>
      </c>
      <c r="K37" t="s">
        <v>336</v>
      </c>
      <c r="L37">
        <v>1348</v>
      </c>
      <c r="N37">
        <v>39568864</v>
      </c>
      <c r="O37" t="s">
        <v>66</v>
      </c>
      <c r="P37" t="s">
        <v>66</v>
      </c>
      <c r="Q37">
        <v>1000</v>
      </c>
      <c r="X37">
        <v>3.1E-4</v>
      </c>
      <c r="Y37">
        <v>15620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3.1E-4</v>
      </c>
      <c r="AH37">
        <v>2</v>
      </c>
      <c r="AI37">
        <v>277615278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>
      <c r="A38" s="12">
        <f>ROW(Source!A32)</f>
        <v>32</v>
      </c>
      <c r="B38">
        <v>277615302</v>
      </c>
      <c r="C38">
        <v>277615258</v>
      </c>
      <c r="D38">
        <v>170400099</v>
      </c>
      <c r="E38">
        <v>1</v>
      </c>
      <c r="F38">
        <v>1</v>
      </c>
      <c r="G38">
        <v>1</v>
      </c>
      <c r="H38">
        <v>3</v>
      </c>
      <c r="I38" t="s">
        <v>337</v>
      </c>
      <c r="J38" t="s">
        <v>338</v>
      </c>
      <c r="K38" t="s">
        <v>339</v>
      </c>
      <c r="L38">
        <v>1348</v>
      </c>
      <c r="N38">
        <v>39568864</v>
      </c>
      <c r="O38" t="s">
        <v>66</v>
      </c>
      <c r="P38" t="s">
        <v>66</v>
      </c>
      <c r="Q38">
        <v>1000</v>
      </c>
      <c r="X38">
        <v>1E-3</v>
      </c>
      <c r="Y38">
        <v>7712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1E-3</v>
      </c>
      <c r="AH38">
        <v>2</v>
      </c>
      <c r="AI38">
        <v>277615279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>
      <c r="A39" s="12">
        <f>ROW(Source!A32)</f>
        <v>32</v>
      </c>
      <c r="B39">
        <v>277615303</v>
      </c>
      <c r="C39">
        <v>277615258</v>
      </c>
      <c r="D39">
        <v>170380623</v>
      </c>
      <c r="E39">
        <v>1</v>
      </c>
      <c r="F39">
        <v>1</v>
      </c>
      <c r="G39">
        <v>1</v>
      </c>
      <c r="H39">
        <v>3</v>
      </c>
      <c r="I39" t="s">
        <v>384</v>
      </c>
      <c r="J39" t="s">
        <v>385</v>
      </c>
      <c r="K39" t="s">
        <v>386</v>
      </c>
      <c r="L39">
        <v>1348</v>
      </c>
      <c r="N39">
        <v>39568864</v>
      </c>
      <c r="O39" t="s">
        <v>66</v>
      </c>
      <c r="P39" t="s">
        <v>66</v>
      </c>
      <c r="Q39">
        <v>1000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G39">
        <v>1</v>
      </c>
      <c r="AH39">
        <v>3</v>
      </c>
      <c r="AI39">
        <v>-1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>
      <c r="A40" s="12">
        <f>ROW(Source!A32)</f>
        <v>32</v>
      </c>
      <c r="B40">
        <v>277615304</v>
      </c>
      <c r="C40">
        <v>277615258</v>
      </c>
      <c r="D40">
        <v>170400103</v>
      </c>
      <c r="E40">
        <v>1</v>
      </c>
      <c r="F40">
        <v>1</v>
      </c>
      <c r="G40">
        <v>1</v>
      </c>
      <c r="H40">
        <v>3</v>
      </c>
      <c r="I40" t="s">
        <v>340</v>
      </c>
      <c r="J40" t="s">
        <v>341</v>
      </c>
      <c r="K40" t="s">
        <v>342</v>
      </c>
      <c r="L40">
        <v>1302</v>
      </c>
      <c r="N40">
        <v>1003</v>
      </c>
      <c r="O40" t="s">
        <v>343</v>
      </c>
      <c r="P40" t="s">
        <v>343</v>
      </c>
      <c r="Q40">
        <v>10</v>
      </c>
      <c r="X40">
        <v>1.8700000000000001E-2</v>
      </c>
      <c r="Y40">
        <v>50.24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1.8700000000000001E-2</v>
      </c>
      <c r="AH40">
        <v>2</v>
      </c>
      <c r="AI40">
        <v>277615280</v>
      </c>
      <c r="AJ40">
        <v>41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>
      <c r="A41" s="12">
        <f>ROW(Source!A33)</f>
        <v>33</v>
      </c>
      <c r="B41">
        <v>277615313</v>
      </c>
      <c r="C41">
        <v>277615305</v>
      </c>
      <c r="D41">
        <v>11702076</v>
      </c>
      <c r="E41">
        <v>1</v>
      </c>
      <c r="F41">
        <v>1</v>
      </c>
      <c r="G41">
        <v>1</v>
      </c>
      <c r="H41">
        <v>1</v>
      </c>
      <c r="I41" t="s">
        <v>344</v>
      </c>
      <c r="K41" t="s">
        <v>345</v>
      </c>
      <c r="L41">
        <v>1369</v>
      </c>
      <c r="N41">
        <v>1013</v>
      </c>
      <c r="O41" t="s">
        <v>247</v>
      </c>
      <c r="P41" t="s">
        <v>247</v>
      </c>
      <c r="Q41">
        <v>1</v>
      </c>
      <c r="X41">
        <v>40.590000000000003</v>
      </c>
      <c r="Y41">
        <v>0</v>
      </c>
      <c r="Z41">
        <v>0</v>
      </c>
      <c r="AA41">
        <v>0</v>
      </c>
      <c r="AB41">
        <v>8.86</v>
      </c>
      <c r="AC41">
        <v>0</v>
      </c>
      <c r="AD41">
        <v>1</v>
      </c>
      <c r="AE41">
        <v>1</v>
      </c>
      <c r="AG41">
        <v>40.590000000000003</v>
      </c>
      <c r="AH41">
        <v>2</v>
      </c>
      <c r="AI41">
        <v>277615306</v>
      </c>
      <c r="AJ41">
        <v>42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>
      <c r="A42" s="12">
        <f>ROW(Source!A33)</f>
        <v>33</v>
      </c>
      <c r="B42">
        <v>277615314</v>
      </c>
      <c r="C42">
        <v>277615305</v>
      </c>
      <c r="D42">
        <v>121548</v>
      </c>
      <c r="E42">
        <v>1</v>
      </c>
      <c r="F42">
        <v>1</v>
      </c>
      <c r="G42">
        <v>1</v>
      </c>
      <c r="H42">
        <v>1</v>
      </c>
      <c r="I42" t="s">
        <v>77</v>
      </c>
      <c r="K42" t="s">
        <v>248</v>
      </c>
      <c r="L42">
        <v>608254</v>
      </c>
      <c r="N42">
        <v>1013</v>
      </c>
      <c r="O42" t="s">
        <v>249</v>
      </c>
      <c r="P42" t="s">
        <v>249</v>
      </c>
      <c r="Q42">
        <v>1</v>
      </c>
      <c r="X42">
        <v>0.01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G42">
        <v>0.01</v>
      </c>
      <c r="AH42">
        <v>2</v>
      </c>
      <c r="AI42">
        <v>277615307</v>
      </c>
      <c r="AJ42">
        <v>43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>
      <c r="A43" s="12">
        <f>ROW(Source!A33)</f>
        <v>33</v>
      </c>
      <c r="B43">
        <v>277615315</v>
      </c>
      <c r="C43">
        <v>277615305</v>
      </c>
      <c r="D43">
        <v>170395987</v>
      </c>
      <c r="E43">
        <v>1</v>
      </c>
      <c r="F43">
        <v>1</v>
      </c>
      <c r="G43">
        <v>1</v>
      </c>
      <c r="H43">
        <v>2</v>
      </c>
      <c r="I43" t="s">
        <v>346</v>
      </c>
      <c r="J43" t="s">
        <v>347</v>
      </c>
      <c r="K43" t="s">
        <v>348</v>
      </c>
      <c r="L43">
        <v>1368</v>
      </c>
      <c r="N43">
        <v>1011</v>
      </c>
      <c r="O43" t="s">
        <v>253</v>
      </c>
      <c r="P43" t="s">
        <v>253</v>
      </c>
      <c r="Q43">
        <v>1</v>
      </c>
      <c r="X43">
        <v>0.01</v>
      </c>
      <c r="Y43">
        <v>0</v>
      </c>
      <c r="Z43">
        <v>31.26</v>
      </c>
      <c r="AA43">
        <v>13.5</v>
      </c>
      <c r="AB43">
        <v>0</v>
      </c>
      <c r="AC43">
        <v>0</v>
      </c>
      <c r="AD43">
        <v>1</v>
      </c>
      <c r="AE43">
        <v>0</v>
      </c>
      <c r="AG43">
        <v>0.01</v>
      </c>
      <c r="AH43">
        <v>2</v>
      </c>
      <c r="AI43">
        <v>277615308</v>
      </c>
      <c r="AJ43">
        <v>44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>
      <c r="A44" s="12">
        <f>ROW(Source!A33)</f>
        <v>33</v>
      </c>
      <c r="B44">
        <v>277615316</v>
      </c>
      <c r="C44">
        <v>277615305</v>
      </c>
      <c r="D44">
        <v>170346066</v>
      </c>
      <c r="E44">
        <v>1</v>
      </c>
      <c r="F44">
        <v>1</v>
      </c>
      <c r="G44">
        <v>1</v>
      </c>
      <c r="H44">
        <v>2</v>
      </c>
      <c r="I44" t="s">
        <v>310</v>
      </c>
      <c r="J44" t="s">
        <v>311</v>
      </c>
      <c r="K44" t="s">
        <v>312</v>
      </c>
      <c r="L44">
        <v>1368</v>
      </c>
      <c r="N44">
        <v>1011</v>
      </c>
      <c r="O44" t="s">
        <v>253</v>
      </c>
      <c r="P44" t="s">
        <v>253</v>
      </c>
      <c r="Q44">
        <v>1</v>
      </c>
      <c r="X44">
        <v>0.03</v>
      </c>
      <c r="Y44">
        <v>0</v>
      </c>
      <c r="Z44">
        <v>87.17</v>
      </c>
      <c r="AA44">
        <v>11.6</v>
      </c>
      <c r="AB44">
        <v>0</v>
      </c>
      <c r="AC44">
        <v>0</v>
      </c>
      <c r="AD44">
        <v>1</v>
      </c>
      <c r="AE44">
        <v>0</v>
      </c>
      <c r="AG44">
        <v>0.03</v>
      </c>
      <c r="AH44">
        <v>2</v>
      </c>
      <c r="AI44">
        <v>277615309</v>
      </c>
      <c r="AJ44">
        <v>45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>
      <c r="A45" s="12">
        <f>ROW(Source!A33)</f>
        <v>33</v>
      </c>
      <c r="B45">
        <v>277615317</v>
      </c>
      <c r="C45">
        <v>277615305</v>
      </c>
      <c r="D45">
        <v>170861583</v>
      </c>
      <c r="E45">
        <v>1</v>
      </c>
      <c r="F45">
        <v>1</v>
      </c>
      <c r="G45">
        <v>1</v>
      </c>
      <c r="H45">
        <v>3</v>
      </c>
      <c r="I45" t="s">
        <v>349</v>
      </c>
      <c r="J45" t="s">
        <v>350</v>
      </c>
      <c r="K45" t="s">
        <v>351</v>
      </c>
      <c r="L45">
        <v>1348</v>
      </c>
      <c r="N45">
        <v>39568864</v>
      </c>
      <c r="O45" t="s">
        <v>66</v>
      </c>
      <c r="P45" t="s">
        <v>66</v>
      </c>
      <c r="Q45">
        <v>1000</v>
      </c>
      <c r="X45">
        <v>2.46E-2</v>
      </c>
      <c r="Y45">
        <v>15707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2.46E-2</v>
      </c>
      <c r="AH45">
        <v>2</v>
      </c>
      <c r="AI45">
        <v>277615310</v>
      </c>
      <c r="AJ45">
        <v>46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>
      <c r="A46" s="12">
        <f>ROW(Source!A33)</f>
        <v>33</v>
      </c>
      <c r="B46">
        <v>277615318</v>
      </c>
      <c r="C46">
        <v>277615305</v>
      </c>
      <c r="D46">
        <v>170386711</v>
      </c>
      <c r="E46">
        <v>1</v>
      </c>
      <c r="F46">
        <v>1</v>
      </c>
      <c r="G46">
        <v>1</v>
      </c>
      <c r="H46">
        <v>3</v>
      </c>
      <c r="I46" t="s">
        <v>352</v>
      </c>
      <c r="J46" t="s">
        <v>353</v>
      </c>
      <c r="K46" t="s">
        <v>354</v>
      </c>
      <c r="L46">
        <v>1346</v>
      </c>
      <c r="N46">
        <v>39568864</v>
      </c>
      <c r="O46" t="s">
        <v>288</v>
      </c>
      <c r="P46" t="s">
        <v>288</v>
      </c>
      <c r="Q46">
        <v>1</v>
      </c>
      <c r="X46">
        <v>0.3</v>
      </c>
      <c r="Y46">
        <v>1.82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0.3</v>
      </c>
      <c r="AH46">
        <v>2</v>
      </c>
      <c r="AI46">
        <v>277615311</v>
      </c>
      <c r="AJ46">
        <v>47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>
      <c r="A47" s="12">
        <f>ROW(Source!A33)</f>
        <v>33</v>
      </c>
      <c r="B47">
        <v>277615319</v>
      </c>
      <c r="C47">
        <v>277615305</v>
      </c>
      <c r="D47">
        <v>170399813</v>
      </c>
      <c r="E47">
        <v>1</v>
      </c>
      <c r="F47">
        <v>1</v>
      </c>
      <c r="G47">
        <v>1</v>
      </c>
      <c r="H47">
        <v>3</v>
      </c>
      <c r="I47" t="s">
        <v>355</v>
      </c>
      <c r="J47" t="s">
        <v>356</v>
      </c>
      <c r="K47" t="s">
        <v>357</v>
      </c>
      <c r="L47">
        <v>1346</v>
      </c>
      <c r="N47">
        <v>39568864</v>
      </c>
      <c r="O47" t="s">
        <v>288</v>
      </c>
      <c r="P47" t="s">
        <v>288</v>
      </c>
      <c r="Q47">
        <v>1</v>
      </c>
      <c r="X47">
        <v>2.7</v>
      </c>
      <c r="Y47">
        <v>32.6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2.7</v>
      </c>
      <c r="AH47">
        <v>2</v>
      </c>
      <c r="AI47">
        <v>277615312</v>
      </c>
      <c r="AJ47">
        <v>48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>
      <c r="A48" s="12">
        <f>ROW(Source!A34)</f>
        <v>34</v>
      </c>
      <c r="B48">
        <v>277615327</v>
      </c>
      <c r="C48">
        <v>277615320</v>
      </c>
      <c r="D48">
        <v>11701684</v>
      </c>
      <c r="E48">
        <v>1</v>
      </c>
      <c r="F48">
        <v>1</v>
      </c>
      <c r="G48">
        <v>1</v>
      </c>
      <c r="H48">
        <v>1</v>
      </c>
      <c r="I48" t="s">
        <v>358</v>
      </c>
      <c r="K48" t="s">
        <v>359</v>
      </c>
      <c r="L48">
        <v>1369</v>
      </c>
      <c r="N48">
        <v>1013</v>
      </c>
      <c r="O48" t="s">
        <v>247</v>
      </c>
      <c r="P48" t="s">
        <v>247</v>
      </c>
      <c r="Q48">
        <v>1</v>
      </c>
      <c r="X48">
        <v>17.3</v>
      </c>
      <c r="Y48">
        <v>0</v>
      </c>
      <c r="Z48">
        <v>0</v>
      </c>
      <c r="AA48">
        <v>0</v>
      </c>
      <c r="AB48">
        <v>9.6199999999999992</v>
      </c>
      <c r="AC48">
        <v>0</v>
      </c>
      <c r="AD48">
        <v>1</v>
      </c>
      <c r="AE48">
        <v>1</v>
      </c>
      <c r="AG48">
        <v>17.3</v>
      </c>
      <c r="AH48">
        <v>2</v>
      </c>
      <c r="AI48">
        <v>277615321</v>
      </c>
      <c r="AJ48">
        <v>49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>
      <c r="A49" s="12">
        <f>ROW(Source!A34)</f>
        <v>34</v>
      </c>
      <c r="B49">
        <v>277615328</v>
      </c>
      <c r="C49">
        <v>277615320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77</v>
      </c>
      <c r="K49" t="s">
        <v>248</v>
      </c>
      <c r="L49">
        <v>608254</v>
      </c>
      <c r="N49">
        <v>1013</v>
      </c>
      <c r="O49" t="s">
        <v>249</v>
      </c>
      <c r="P49" t="s">
        <v>249</v>
      </c>
      <c r="Q49">
        <v>1</v>
      </c>
      <c r="X49">
        <v>16.399999999999999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2</v>
      </c>
      <c r="AG49">
        <v>16.399999999999999</v>
      </c>
      <c r="AH49">
        <v>2</v>
      </c>
      <c r="AI49">
        <v>277615322</v>
      </c>
      <c r="AJ49">
        <v>50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>
      <c r="A50" s="12">
        <f>ROW(Source!A34)</f>
        <v>34</v>
      </c>
      <c r="B50">
        <v>277615329</v>
      </c>
      <c r="C50">
        <v>277615320</v>
      </c>
      <c r="D50">
        <v>170515633</v>
      </c>
      <c r="E50">
        <v>1</v>
      </c>
      <c r="F50">
        <v>1</v>
      </c>
      <c r="G50">
        <v>1</v>
      </c>
      <c r="H50">
        <v>2</v>
      </c>
      <c r="I50" t="s">
        <v>360</v>
      </c>
      <c r="J50" t="s">
        <v>361</v>
      </c>
      <c r="K50" t="s">
        <v>362</v>
      </c>
      <c r="L50">
        <v>1368</v>
      </c>
      <c r="N50">
        <v>1011</v>
      </c>
      <c r="O50" t="s">
        <v>253</v>
      </c>
      <c r="P50" t="s">
        <v>253</v>
      </c>
      <c r="Q50">
        <v>1</v>
      </c>
      <c r="X50">
        <v>16.399999999999999</v>
      </c>
      <c r="Y50">
        <v>0</v>
      </c>
      <c r="Z50">
        <v>34.549999999999997</v>
      </c>
      <c r="AA50">
        <v>11.6</v>
      </c>
      <c r="AB50">
        <v>0</v>
      </c>
      <c r="AC50">
        <v>0</v>
      </c>
      <c r="AD50">
        <v>1</v>
      </c>
      <c r="AE50">
        <v>0</v>
      </c>
      <c r="AG50">
        <v>16.399999999999999</v>
      </c>
      <c r="AH50">
        <v>2</v>
      </c>
      <c r="AI50">
        <v>277615323</v>
      </c>
      <c r="AJ50">
        <v>51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>
      <c r="A51" s="12">
        <f>ROW(Source!A34)</f>
        <v>34</v>
      </c>
      <c r="B51">
        <v>277615330</v>
      </c>
      <c r="C51">
        <v>277615320</v>
      </c>
      <c r="D51">
        <v>170346066</v>
      </c>
      <c r="E51">
        <v>1</v>
      </c>
      <c r="F51">
        <v>1</v>
      </c>
      <c r="G51">
        <v>1</v>
      </c>
      <c r="H51">
        <v>2</v>
      </c>
      <c r="I51" t="s">
        <v>310</v>
      </c>
      <c r="J51" t="s">
        <v>311</v>
      </c>
      <c r="K51" t="s">
        <v>312</v>
      </c>
      <c r="L51">
        <v>1368</v>
      </c>
      <c r="N51">
        <v>1011</v>
      </c>
      <c r="O51" t="s">
        <v>253</v>
      </c>
      <c r="P51" t="s">
        <v>253</v>
      </c>
      <c r="Q51">
        <v>1</v>
      </c>
      <c r="X51">
        <v>1.8</v>
      </c>
      <c r="Y51">
        <v>0</v>
      </c>
      <c r="Z51">
        <v>87.17</v>
      </c>
      <c r="AA51">
        <v>11.6</v>
      </c>
      <c r="AB51">
        <v>0</v>
      </c>
      <c r="AC51">
        <v>0</v>
      </c>
      <c r="AD51">
        <v>1</v>
      </c>
      <c r="AE51">
        <v>0</v>
      </c>
      <c r="AG51">
        <v>1.8</v>
      </c>
      <c r="AH51">
        <v>2</v>
      </c>
      <c r="AI51">
        <v>277615324</v>
      </c>
      <c r="AJ51">
        <v>52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>
      <c r="A52" s="12">
        <f>ROW(Source!A34)</f>
        <v>34</v>
      </c>
      <c r="B52">
        <v>277615331</v>
      </c>
      <c r="C52">
        <v>277615320</v>
      </c>
      <c r="D52">
        <v>170527783</v>
      </c>
      <c r="E52">
        <v>1</v>
      </c>
      <c r="F52">
        <v>1</v>
      </c>
      <c r="G52">
        <v>1</v>
      </c>
      <c r="H52">
        <v>3</v>
      </c>
      <c r="I52" t="s">
        <v>363</v>
      </c>
      <c r="J52" t="s">
        <v>364</v>
      </c>
      <c r="K52" t="s">
        <v>365</v>
      </c>
      <c r="L52">
        <v>195242642</v>
      </c>
      <c r="N52">
        <v>1010</v>
      </c>
      <c r="O52" t="s">
        <v>366</v>
      </c>
      <c r="P52" t="s">
        <v>366</v>
      </c>
      <c r="Q52">
        <v>1</v>
      </c>
      <c r="X52">
        <v>2.52</v>
      </c>
      <c r="Y52">
        <v>452.4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2.52</v>
      </c>
      <c r="AH52">
        <v>2</v>
      </c>
      <c r="AI52">
        <v>277615325</v>
      </c>
      <c r="AJ52">
        <v>53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>
      <c r="A53" s="12">
        <f>ROW(Source!A34)</f>
        <v>34</v>
      </c>
      <c r="B53">
        <v>277615332</v>
      </c>
      <c r="C53">
        <v>277615320</v>
      </c>
      <c r="D53">
        <v>170346946</v>
      </c>
      <c r="E53">
        <v>1</v>
      </c>
      <c r="F53">
        <v>1</v>
      </c>
      <c r="G53">
        <v>1</v>
      </c>
      <c r="H53">
        <v>3</v>
      </c>
      <c r="I53" t="s">
        <v>367</v>
      </c>
      <c r="J53" t="s">
        <v>368</v>
      </c>
      <c r="K53" t="s">
        <v>369</v>
      </c>
      <c r="L53">
        <v>1339</v>
      </c>
      <c r="N53">
        <v>1007</v>
      </c>
      <c r="O53" t="s">
        <v>281</v>
      </c>
      <c r="P53" t="s">
        <v>281</v>
      </c>
      <c r="Q53">
        <v>1</v>
      </c>
      <c r="X53">
        <v>0.443</v>
      </c>
      <c r="Y53">
        <v>2.44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0.443</v>
      </c>
      <c r="AH53">
        <v>2</v>
      </c>
      <c r="AI53">
        <v>277615326</v>
      </c>
      <c r="AJ53">
        <v>54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>
      <c r="A54" s="12">
        <f>ROW(Source!A35)</f>
        <v>35</v>
      </c>
      <c r="B54">
        <v>277615340</v>
      </c>
      <c r="C54">
        <v>277615333</v>
      </c>
      <c r="D54">
        <v>11701684</v>
      </c>
      <c r="E54">
        <v>1</v>
      </c>
      <c r="F54">
        <v>1</v>
      </c>
      <c r="G54">
        <v>1</v>
      </c>
      <c r="H54">
        <v>1</v>
      </c>
      <c r="I54" t="s">
        <v>358</v>
      </c>
      <c r="K54" t="s">
        <v>359</v>
      </c>
      <c r="L54">
        <v>1369</v>
      </c>
      <c r="N54">
        <v>1013</v>
      </c>
      <c r="O54" t="s">
        <v>247</v>
      </c>
      <c r="P54" t="s">
        <v>247</v>
      </c>
      <c r="Q54">
        <v>1</v>
      </c>
      <c r="X54">
        <v>23.3</v>
      </c>
      <c r="Y54">
        <v>0</v>
      </c>
      <c r="Z54">
        <v>0</v>
      </c>
      <c r="AA54">
        <v>0</v>
      </c>
      <c r="AB54">
        <v>9.6199999999999992</v>
      </c>
      <c r="AC54">
        <v>0</v>
      </c>
      <c r="AD54">
        <v>1</v>
      </c>
      <c r="AE54">
        <v>1</v>
      </c>
      <c r="AG54">
        <v>23.3</v>
      </c>
      <c r="AH54">
        <v>2</v>
      </c>
      <c r="AI54">
        <v>277615334</v>
      </c>
      <c r="AJ54">
        <v>55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>
      <c r="A55" s="12">
        <f>ROW(Source!A35)</f>
        <v>35</v>
      </c>
      <c r="B55">
        <v>277615341</v>
      </c>
      <c r="C55">
        <v>277615333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77</v>
      </c>
      <c r="K55" t="s">
        <v>248</v>
      </c>
      <c r="L55">
        <v>608254</v>
      </c>
      <c r="N55">
        <v>1013</v>
      </c>
      <c r="O55" t="s">
        <v>249</v>
      </c>
      <c r="P55" t="s">
        <v>249</v>
      </c>
      <c r="Q55">
        <v>1</v>
      </c>
      <c r="X55">
        <v>22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G55">
        <v>22</v>
      </c>
      <c r="AH55">
        <v>2</v>
      </c>
      <c r="AI55">
        <v>277615335</v>
      </c>
      <c r="AJ55">
        <v>56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>
      <c r="A56" s="12">
        <f>ROW(Source!A35)</f>
        <v>35</v>
      </c>
      <c r="B56">
        <v>277615342</v>
      </c>
      <c r="C56">
        <v>277615333</v>
      </c>
      <c r="D56">
        <v>170515633</v>
      </c>
      <c r="E56">
        <v>1</v>
      </c>
      <c r="F56">
        <v>1</v>
      </c>
      <c r="G56">
        <v>1</v>
      </c>
      <c r="H56">
        <v>2</v>
      </c>
      <c r="I56" t="s">
        <v>360</v>
      </c>
      <c r="J56" t="s">
        <v>361</v>
      </c>
      <c r="K56" t="s">
        <v>362</v>
      </c>
      <c r="L56">
        <v>1368</v>
      </c>
      <c r="N56">
        <v>1011</v>
      </c>
      <c r="O56" t="s">
        <v>253</v>
      </c>
      <c r="P56" t="s">
        <v>253</v>
      </c>
      <c r="Q56">
        <v>1</v>
      </c>
      <c r="X56">
        <v>22</v>
      </c>
      <c r="Y56">
        <v>0</v>
      </c>
      <c r="Z56">
        <v>34.549999999999997</v>
      </c>
      <c r="AA56">
        <v>11.6</v>
      </c>
      <c r="AB56">
        <v>0</v>
      </c>
      <c r="AC56">
        <v>0</v>
      </c>
      <c r="AD56">
        <v>1</v>
      </c>
      <c r="AE56">
        <v>0</v>
      </c>
      <c r="AG56">
        <v>22</v>
      </c>
      <c r="AH56">
        <v>2</v>
      </c>
      <c r="AI56">
        <v>277615336</v>
      </c>
      <c r="AJ56">
        <v>57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>
      <c r="A57" s="12">
        <f>ROW(Source!A35)</f>
        <v>35</v>
      </c>
      <c r="B57">
        <v>277615343</v>
      </c>
      <c r="C57">
        <v>277615333</v>
      </c>
      <c r="D57">
        <v>170346066</v>
      </c>
      <c r="E57">
        <v>1</v>
      </c>
      <c r="F57">
        <v>1</v>
      </c>
      <c r="G57">
        <v>1</v>
      </c>
      <c r="H57">
        <v>2</v>
      </c>
      <c r="I57" t="s">
        <v>310</v>
      </c>
      <c r="J57" t="s">
        <v>311</v>
      </c>
      <c r="K57" t="s">
        <v>312</v>
      </c>
      <c r="L57">
        <v>1368</v>
      </c>
      <c r="N57">
        <v>1011</v>
      </c>
      <c r="O57" t="s">
        <v>253</v>
      </c>
      <c r="P57" t="s">
        <v>253</v>
      </c>
      <c r="Q57">
        <v>1</v>
      </c>
      <c r="X57">
        <v>1.8</v>
      </c>
      <c r="Y57">
        <v>0</v>
      </c>
      <c r="Z57">
        <v>87.17</v>
      </c>
      <c r="AA57">
        <v>11.6</v>
      </c>
      <c r="AB57">
        <v>0</v>
      </c>
      <c r="AC57">
        <v>0</v>
      </c>
      <c r="AD57">
        <v>1</v>
      </c>
      <c r="AE57">
        <v>0</v>
      </c>
      <c r="AG57">
        <v>1.8</v>
      </c>
      <c r="AH57">
        <v>2</v>
      </c>
      <c r="AI57">
        <v>277615337</v>
      </c>
      <c r="AJ57">
        <v>58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>
      <c r="A58" s="12">
        <f>ROW(Source!A35)</f>
        <v>35</v>
      </c>
      <c r="B58">
        <v>277615344</v>
      </c>
      <c r="C58">
        <v>277615333</v>
      </c>
      <c r="D58">
        <v>170527783</v>
      </c>
      <c r="E58">
        <v>1</v>
      </c>
      <c r="F58">
        <v>1</v>
      </c>
      <c r="G58">
        <v>1</v>
      </c>
      <c r="H58">
        <v>3</v>
      </c>
      <c r="I58" t="s">
        <v>363</v>
      </c>
      <c r="J58" t="s">
        <v>364</v>
      </c>
      <c r="K58" t="s">
        <v>365</v>
      </c>
      <c r="L58">
        <v>195242642</v>
      </c>
      <c r="N58">
        <v>1010</v>
      </c>
      <c r="O58" t="s">
        <v>366</v>
      </c>
      <c r="P58" t="s">
        <v>366</v>
      </c>
      <c r="Q58">
        <v>1</v>
      </c>
      <c r="X58">
        <v>2.52</v>
      </c>
      <c r="Y58">
        <v>452.4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2.52</v>
      </c>
      <c r="AH58">
        <v>2</v>
      </c>
      <c r="AI58">
        <v>277615338</v>
      </c>
      <c r="AJ58">
        <v>59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>
      <c r="A59" s="12">
        <f>ROW(Source!A35)</f>
        <v>35</v>
      </c>
      <c r="B59">
        <v>277615345</v>
      </c>
      <c r="C59">
        <v>277615333</v>
      </c>
      <c r="D59">
        <v>170346946</v>
      </c>
      <c r="E59">
        <v>1</v>
      </c>
      <c r="F59">
        <v>1</v>
      </c>
      <c r="G59">
        <v>1</v>
      </c>
      <c r="H59">
        <v>3</v>
      </c>
      <c r="I59" t="s">
        <v>367</v>
      </c>
      <c r="J59" t="s">
        <v>368</v>
      </c>
      <c r="K59" t="s">
        <v>369</v>
      </c>
      <c r="L59">
        <v>1339</v>
      </c>
      <c r="N59">
        <v>1007</v>
      </c>
      <c r="O59" t="s">
        <v>281</v>
      </c>
      <c r="P59" t="s">
        <v>281</v>
      </c>
      <c r="Q59">
        <v>1</v>
      </c>
      <c r="X59">
        <v>0.59399999999999997</v>
      </c>
      <c r="Y59">
        <v>2.44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0.59399999999999997</v>
      </c>
      <c r="AH59">
        <v>2</v>
      </c>
      <c r="AI59">
        <v>277615339</v>
      </c>
      <c r="AJ59">
        <v>60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>
      <c r="A60" s="12">
        <f>ROW(Source!A36)</f>
        <v>36</v>
      </c>
      <c r="B60">
        <v>277615358</v>
      </c>
      <c r="C60">
        <v>277615346</v>
      </c>
      <c r="D60">
        <v>11702065</v>
      </c>
      <c r="E60">
        <v>1</v>
      </c>
      <c r="F60">
        <v>1</v>
      </c>
      <c r="G60">
        <v>1</v>
      </c>
      <c r="H60">
        <v>1</v>
      </c>
      <c r="I60" t="s">
        <v>370</v>
      </c>
      <c r="K60" t="s">
        <v>371</v>
      </c>
      <c r="L60">
        <v>1369</v>
      </c>
      <c r="N60">
        <v>1013</v>
      </c>
      <c r="O60" t="s">
        <v>247</v>
      </c>
      <c r="P60" t="s">
        <v>247</v>
      </c>
      <c r="Q60">
        <v>1</v>
      </c>
      <c r="X60">
        <v>105</v>
      </c>
      <c r="Y60">
        <v>0</v>
      </c>
      <c r="Z60">
        <v>0</v>
      </c>
      <c r="AA60">
        <v>0</v>
      </c>
      <c r="AB60">
        <v>9.07</v>
      </c>
      <c r="AC60">
        <v>0</v>
      </c>
      <c r="AD60">
        <v>1</v>
      </c>
      <c r="AE60">
        <v>1</v>
      </c>
      <c r="AG60">
        <v>105</v>
      </c>
      <c r="AH60">
        <v>2</v>
      </c>
      <c r="AI60">
        <v>277615347</v>
      </c>
      <c r="AJ60">
        <v>61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>
      <c r="A61" s="12">
        <f>ROW(Source!A36)</f>
        <v>36</v>
      </c>
      <c r="B61">
        <v>277615359</v>
      </c>
      <c r="C61">
        <v>277615346</v>
      </c>
      <c r="D61">
        <v>170350742</v>
      </c>
      <c r="E61">
        <v>1</v>
      </c>
      <c r="F61">
        <v>1</v>
      </c>
      <c r="G61">
        <v>1</v>
      </c>
      <c r="H61">
        <v>2</v>
      </c>
      <c r="I61" t="s">
        <v>257</v>
      </c>
      <c r="J61" t="s">
        <v>258</v>
      </c>
      <c r="K61" t="s">
        <v>259</v>
      </c>
      <c r="L61">
        <v>1368</v>
      </c>
      <c r="N61">
        <v>1011</v>
      </c>
      <c r="O61" t="s">
        <v>253</v>
      </c>
      <c r="P61" t="s">
        <v>253</v>
      </c>
      <c r="Q61">
        <v>1</v>
      </c>
      <c r="X61">
        <v>0.71</v>
      </c>
      <c r="Y61">
        <v>0</v>
      </c>
      <c r="Z61">
        <v>8.1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0.71</v>
      </c>
      <c r="AH61">
        <v>2</v>
      </c>
      <c r="AI61">
        <v>277615348</v>
      </c>
      <c r="AJ61">
        <v>62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>
      <c r="A62" s="12">
        <f>ROW(Source!A36)</f>
        <v>36</v>
      </c>
      <c r="B62">
        <v>277615360</v>
      </c>
      <c r="C62">
        <v>277615346</v>
      </c>
      <c r="D62">
        <v>170346066</v>
      </c>
      <c r="E62">
        <v>1</v>
      </c>
      <c r="F62">
        <v>1</v>
      </c>
      <c r="G62">
        <v>1</v>
      </c>
      <c r="H62">
        <v>2</v>
      </c>
      <c r="I62" t="s">
        <v>310</v>
      </c>
      <c r="J62" t="s">
        <v>311</v>
      </c>
      <c r="K62" t="s">
        <v>312</v>
      </c>
      <c r="L62">
        <v>1368</v>
      </c>
      <c r="N62">
        <v>1011</v>
      </c>
      <c r="O62" t="s">
        <v>253</v>
      </c>
      <c r="P62" t="s">
        <v>253</v>
      </c>
      <c r="Q62">
        <v>1</v>
      </c>
      <c r="X62">
        <v>0.35</v>
      </c>
      <c r="Y62">
        <v>0</v>
      </c>
      <c r="Z62">
        <v>87.17</v>
      </c>
      <c r="AA62">
        <v>11.6</v>
      </c>
      <c r="AB62">
        <v>0</v>
      </c>
      <c r="AC62">
        <v>0</v>
      </c>
      <c r="AD62">
        <v>1</v>
      </c>
      <c r="AE62">
        <v>0</v>
      </c>
      <c r="AG62">
        <v>0.35</v>
      </c>
      <c r="AH62">
        <v>2</v>
      </c>
      <c r="AI62">
        <v>277615349</v>
      </c>
      <c r="AJ62">
        <v>63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>
      <c r="A63" s="12">
        <f>ROW(Source!A36)</f>
        <v>36</v>
      </c>
      <c r="B63">
        <v>277615361</v>
      </c>
      <c r="C63">
        <v>277615346</v>
      </c>
      <c r="D63">
        <v>170396708</v>
      </c>
      <c r="E63">
        <v>1</v>
      </c>
      <c r="F63">
        <v>1</v>
      </c>
      <c r="G63">
        <v>1</v>
      </c>
      <c r="H63">
        <v>3</v>
      </c>
      <c r="I63" t="s">
        <v>372</v>
      </c>
      <c r="J63" t="s">
        <v>373</v>
      </c>
      <c r="K63" t="s">
        <v>374</v>
      </c>
      <c r="L63">
        <v>1348</v>
      </c>
      <c r="N63">
        <v>39568864</v>
      </c>
      <c r="O63" t="s">
        <v>66</v>
      </c>
      <c r="P63" t="s">
        <v>66</v>
      </c>
      <c r="Q63">
        <v>1000</v>
      </c>
      <c r="X63">
        <v>6.9999999999999999E-4</v>
      </c>
      <c r="Y63">
        <v>17183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6.9999999999999999E-4</v>
      </c>
      <c r="AH63">
        <v>2</v>
      </c>
      <c r="AI63">
        <v>277615350</v>
      </c>
      <c r="AJ63">
        <v>64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>
      <c r="A64" s="12">
        <f>ROW(Source!A36)</f>
        <v>36</v>
      </c>
      <c r="B64">
        <v>277615362</v>
      </c>
      <c r="C64">
        <v>277615346</v>
      </c>
      <c r="D64">
        <v>170379357</v>
      </c>
      <c r="E64">
        <v>1</v>
      </c>
      <c r="F64">
        <v>1</v>
      </c>
      <c r="G64">
        <v>1</v>
      </c>
      <c r="H64">
        <v>3</v>
      </c>
      <c r="I64" t="s">
        <v>375</v>
      </c>
      <c r="J64" t="s">
        <v>376</v>
      </c>
      <c r="K64" t="s">
        <v>377</v>
      </c>
      <c r="L64">
        <v>1348</v>
      </c>
      <c r="N64">
        <v>39568864</v>
      </c>
      <c r="O64" t="s">
        <v>66</v>
      </c>
      <c r="P64" t="s">
        <v>66</v>
      </c>
      <c r="Q64">
        <v>1000</v>
      </c>
      <c r="X64">
        <v>5.0000000000000001E-4</v>
      </c>
      <c r="Y64">
        <v>10578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5.0000000000000001E-4</v>
      </c>
      <c r="AH64">
        <v>2</v>
      </c>
      <c r="AI64">
        <v>277615351</v>
      </c>
      <c r="AJ64">
        <v>65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>
      <c r="A65" s="12">
        <f>ROW(Source!A36)</f>
        <v>36</v>
      </c>
      <c r="B65">
        <v>277615363</v>
      </c>
      <c r="C65">
        <v>277615346</v>
      </c>
      <c r="D65">
        <v>170346089</v>
      </c>
      <c r="E65">
        <v>1</v>
      </c>
      <c r="F65">
        <v>1</v>
      </c>
      <c r="G65">
        <v>1</v>
      </c>
      <c r="H65">
        <v>3</v>
      </c>
      <c r="I65" t="s">
        <v>122</v>
      </c>
      <c r="J65" t="s">
        <v>124</v>
      </c>
      <c r="K65" t="s">
        <v>123</v>
      </c>
      <c r="L65">
        <v>1348</v>
      </c>
      <c r="N65">
        <v>39568864</v>
      </c>
      <c r="O65" t="s">
        <v>66</v>
      </c>
      <c r="P65" t="s">
        <v>66</v>
      </c>
      <c r="Q65">
        <v>1000</v>
      </c>
      <c r="X65">
        <v>0</v>
      </c>
      <c r="Y65">
        <v>9040.01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G65">
        <v>0</v>
      </c>
      <c r="AH65">
        <v>2</v>
      </c>
      <c r="AI65">
        <v>277615352</v>
      </c>
      <c r="AJ65">
        <v>66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>
      <c r="A66" s="12">
        <f>ROW(Source!A36)</f>
        <v>36</v>
      </c>
      <c r="B66">
        <v>277615364</v>
      </c>
      <c r="C66">
        <v>277615346</v>
      </c>
      <c r="D66">
        <v>170371515</v>
      </c>
      <c r="E66">
        <v>1</v>
      </c>
      <c r="F66">
        <v>1</v>
      </c>
      <c r="G66">
        <v>1</v>
      </c>
      <c r="H66">
        <v>3</v>
      </c>
      <c r="I66" t="s">
        <v>378</v>
      </c>
      <c r="J66" t="s">
        <v>379</v>
      </c>
      <c r="K66" t="s">
        <v>380</v>
      </c>
      <c r="L66">
        <v>1339</v>
      </c>
      <c r="N66">
        <v>1007</v>
      </c>
      <c r="O66" t="s">
        <v>281</v>
      </c>
      <c r="P66" t="s">
        <v>281</v>
      </c>
      <c r="Q66">
        <v>1</v>
      </c>
      <c r="X66">
        <v>7.0000000000000007E-2</v>
      </c>
      <c r="Y66">
        <v>1601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7.0000000000000007E-2</v>
      </c>
      <c r="AH66">
        <v>2</v>
      </c>
      <c r="AI66">
        <v>277615353</v>
      </c>
      <c r="AJ66">
        <v>67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>
      <c r="A67" s="12">
        <f>ROW(Source!A36)</f>
        <v>36</v>
      </c>
      <c r="B67">
        <v>277615365</v>
      </c>
      <c r="C67">
        <v>277615346</v>
      </c>
      <c r="D67">
        <v>170418065</v>
      </c>
      <c r="E67">
        <v>1</v>
      </c>
      <c r="F67">
        <v>1</v>
      </c>
      <c r="G67">
        <v>1</v>
      </c>
      <c r="H67">
        <v>3</v>
      </c>
      <c r="I67" t="s">
        <v>381</v>
      </c>
      <c r="J67" t="s">
        <v>382</v>
      </c>
      <c r="K67" t="s">
        <v>383</v>
      </c>
      <c r="L67">
        <v>1348</v>
      </c>
      <c r="N67">
        <v>39568864</v>
      </c>
      <c r="O67" t="s">
        <v>66</v>
      </c>
      <c r="P67" t="s">
        <v>66</v>
      </c>
      <c r="Q67">
        <v>1000</v>
      </c>
      <c r="X67">
        <v>8.0000000000000004E-4</v>
      </c>
      <c r="Y67">
        <v>14312.87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8.0000000000000004E-4</v>
      </c>
      <c r="AH67">
        <v>2</v>
      </c>
      <c r="AI67">
        <v>277615354</v>
      </c>
      <c r="AJ67">
        <v>68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>
      <c r="A68" s="12">
        <f>ROW(Source!A36)</f>
        <v>36</v>
      </c>
      <c r="B68">
        <v>277615366</v>
      </c>
      <c r="C68">
        <v>277615346</v>
      </c>
      <c r="D68">
        <v>170380623</v>
      </c>
      <c r="E68">
        <v>1</v>
      </c>
      <c r="F68">
        <v>1</v>
      </c>
      <c r="G68">
        <v>1</v>
      </c>
      <c r="H68">
        <v>3</v>
      </c>
      <c r="I68" t="s">
        <v>384</v>
      </c>
      <c r="J68" t="s">
        <v>385</v>
      </c>
      <c r="K68" t="s">
        <v>386</v>
      </c>
      <c r="L68">
        <v>1348</v>
      </c>
      <c r="N68">
        <v>39568864</v>
      </c>
      <c r="O68" t="s">
        <v>66</v>
      </c>
      <c r="P68" t="s">
        <v>66</v>
      </c>
      <c r="Q68">
        <v>1000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G68">
        <v>1</v>
      </c>
      <c r="AH68">
        <v>3</v>
      </c>
      <c r="AI68">
        <v>-1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по ФЕР 10 граф</vt:lpstr>
      <vt:lpstr>Source</vt:lpstr>
      <vt:lpstr>SourceObSm</vt:lpstr>
      <vt:lpstr>SmtRes</vt:lpstr>
      <vt:lpstr>EtalonRes</vt:lpstr>
      <vt:lpstr>'Смета по ФЕР 10 граф'!Заголовки_для_печати</vt:lpstr>
      <vt:lpstr>'Смета по ФЕР 10 граф'!Область_печати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2015-12-02T18:57:16Z</dcterms:created>
  <dcterms:modified xsi:type="dcterms:W3CDTF">2015-12-02T19:05:17Z</dcterms:modified>
</cp:coreProperties>
</file>